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ocuments\REDCap\Autonomie alimentaire\outil autonomie alimentaire\mis en page\"/>
    </mc:Choice>
  </mc:AlternateContent>
  <bookViews>
    <workbookView xWindow="0" yWindow="0" windowWidth="25125" windowHeight="12135"/>
  </bookViews>
  <sheets>
    <sheet name="SAISIE DES DONNEES" sheetId="1" r:id="rId1"/>
    <sheet name="FICHE BILAN" sheetId="4" r:id="rId2"/>
    <sheet name="Autonomie" sheetId="2" state="hidden" r:id="rId3"/>
    <sheet name="PLAN ACCOMPAGNEMENT" sheetId="6" r:id="rId4"/>
    <sheet name="AXES TRAVAIL" sheetId="7" r:id="rId5"/>
    <sheet name="Base de données" sheetId="8" state="hidden" r:id="rId6"/>
  </sheets>
  <definedNames>
    <definedName name="AAea">'FICHE BILAN'!$C$13</definedName>
    <definedName name="AAt">'FICHE BILAN'!$D$13</definedName>
    <definedName name="ACea">'FICHE BILAN'!$C$15</definedName>
    <definedName name="ACt">'FICHE BILAN'!$D$15</definedName>
    <definedName name="AFea">'FICHE BILAN'!$C$14</definedName>
    <definedName name="AFt">'FICHE BILAN'!$D$14</definedName>
    <definedName name="AutoFAM">'FICHE BILAN'!$C$23</definedName>
    <definedName name="CetD">'FICHE BILAN'!$C$18</definedName>
    <definedName name="Chargement">Autonomie!$G$9</definedName>
    <definedName name="Date">'SAISIE DES DONNEES'!$E$3</definedName>
    <definedName name="EcartIngestion">Autonomie!$D$19</definedName>
    <definedName name="EcartIngestionThéorique">Autonomie!$D$20</definedName>
    <definedName name="Elevage">'SAISIE DES DONNEES'!$D$5</definedName>
    <definedName name="Lait">'SAISIE DES DONNEES'!$E$8</definedName>
    <definedName name="LaitChèvre">'FICHE BILAN'!$C$20</definedName>
    <definedName name="Légumineuses">'SAISIE DES DONNEES'!$G$7</definedName>
    <definedName name="NbrChevre">'SAISIE DES DONNEES'!$D$6</definedName>
    <definedName name="Pacage">'SAISIE DES DONNEES'!$G$3</definedName>
    <definedName name="PartFourrages">'FICHE BILAN'!$C$17</definedName>
    <definedName name="SAU">'SAISIE DES DONNEES'!$L$7</definedName>
    <definedName name="SFP">'SAISIE DES DONNEES'!$N$7</definedName>
    <definedName name="SFPCaprine">'SAISIE DES DONNEES'!$D$7</definedName>
    <definedName name="SFPlég">'FICHE BILAN'!$C$22</definedName>
    <definedName name="Technicien">'SAISIE DES DONNEES'!$D$4</definedName>
    <definedName name="TotalConc">'SAISIE DES DONNEES'!$J$31</definedName>
    <definedName name="TotalConcAchat">'SAISIE DES DONNEES'!$K$31</definedName>
    <definedName name="TotalConcAchatPC">'SAISIE DES DONNEES'!$L$31</definedName>
    <definedName name="TotalConcDesh">'SAISIE DES DONNEES'!$J$32</definedName>
    <definedName name="TotalConcDeshAchatPC">'SAISIE DES DONNEES'!$L$32</definedName>
    <definedName name="TotalConDeshAchatHorsPC">'SAISIE DES DONNEES'!$K$32</definedName>
    <definedName name="TotalDeshy">'SAISIE DES DONNEES'!$J$23</definedName>
    <definedName name="TotalDeshyAchat">'SAISIE DES DONNEES'!$K$23</definedName>
    <definedName name="TotalDeshyAchatPC">'SAISIE DES DONNEES'!$L$23</definedName>
    <definedName name="TotalFourrages">'SAISIE DES DONNEES'!$J$20</definedName>
    <definedName name="TotalFourragesHorsPC">'SAISIE DES DONNEES'!$K$20</definedName>
    <definedName name="TotalFourragesPC">'SAISIE DES DONNEES'!$L$20</definedName>
    <definedName name="UGB">'SAISIE DES DONNEES'!$N$6</definedName>
    <definedName name="UGBautre">'SAISIE DES DONNEES'!$N$6</definedName>
    <definedName name="UGBbv">'SAISIE DES DONNEES'!$L$6</definedName>
    <definedName name="UGBChèvre">'SAISIE DES DONNEES'!$G$6</definedName>
    <definedName name="_xlnm.Print_Area" localSheetId="2">Autonomie!$C$1:$H$14</definedName>
    <definedName name="_xlnm.Print_Area" localSheetId="4">'AXES TRAVAIL'!$A$2:$C$32</definedName>
    <definedName name="_xlnm.Print_Area" localSheetId="1">'FICHE BILAN'!$B$1:$M$33</definedName>
    <definedName name="_xlnm.Print_Area" localSheetId="3">'PLAN ACCOMPAGNEMENT'!$B$1:$P$32</definedName>
    <definedName name="_xlnm.Print_Area" localSheetId="0">'SAISIE DES DONNEES'!$A$1:$N$32</definedName>
  </definedNames>
  <calcPr calcId="152511"/>
</workbook>
</file>

<file path=xl/calcChain.xml><?xml version="1.0" encoding="utf-8"?>
<calcChain xmlns="http://schemas.openxmlformats.org/spreadsheetml/2006/main">
  <c r="C2" i="7" l="1"/>
  <c r="B2" i="7"/>
  <c r="A2" i="7"/>
  <c r="E3" i="6"/>
  <c r="J19" i="1" l="1"/>
  <c r="J28" i="1"/>
  <c r="W2" i="8" l="1"/>
  <c r="V2" i="8"/>
  <c r="U2" i="8"/>
  <c r="L2" i="8" l="1"/>
  <c r="J2" i="8"/>
  <c r="M2" i="8"/>
  <c r="I2" i="8"/>
  <c r="H2" i="8"/>
  <c r="G2" i="8"/>
  <c r="F2" i="8"/>
  <c r="E2" i="8"/>
  <c r="D2" i="8"/>
  <c r="C2" i="8"/>
  <c r="B2" i="8"/>
  <c r="A2" i="8"/>
  <c r="J14" i="1" l="1"/>
  <c r="N3" i="6" l="1"/>
  <c r="C20" i="4" l="1"/>
  <c r="AH2" i="8" s="1"/>
  <c r="C22" i="4" l="1"/>
  <c r="AI2" i="8" s="1"/>
  <c r="L8" i="4"/>
  <c r="C8" i="4"/>
  <c r="G6" i="1"/>
  <c r="K29" i="1"/>
  <c r="L28" i="1"/>
  <c r="L21" i="1"/>
  <c r="K21" i="1"/>
  <c r="K14" i="1"/>
  <c r="L14" i="1"/>
  <c r="K15" i="1"/>
  <c r="L15" i="1"/>
  <c r="K16" i="1"/>
  <c r="L16" i="1"/>
  <c r="K17" i="1"/>
  <c r="L17" i="1"/>
  <c r="K18" i="1"/>
  <c r="L18" i="1"/>
  <c r="L13" i="1"/>
  <c r="K13" i="1"/>
  <c r="J24" i="1"/>
  <c r="J31" i="1" s="1"/>
  <c r="J25" i="1"/>
  <c r="J26" i="1"/>
  <c r="J27" i="1"/>
  <c r="J29" i="1"/>
  <c r="J30" i="1"/>
  <c r="J22" i="1"/>
  <c r="J21" i="1"/>
  <c r="J15" i="1"/>
  <c r="J16" i="1"/>
  <c r="J17" i="1"/>
  <c r="J18" i="1"/>
  <c r="J13" i="1"/>
  <c r="J20" i="1" l="1"/>
  <c r="D19" i="2" s="1"/>
  <c r="G25" i="4" s="1"/>
  <c r="C9" i="4"/>
  <c r="K2" i="8"/>
  <c r="L20" i="1"/>
  <c r="P2" i="8" s="1"/>
  <c r="K20" i="1"/>
  <c r="Q2" i="8" s="1"/>
  <c r="J23" i="1"/>
  <c r="R2" i="8"/>
  <c r="J32" i="1"/>
  <c r="G6" i="2"/>
  <c r="J3" i="6"/>
  <c r="D20" i="2" l="1"/>
  <c r="F25" i="4" s="1"/>
  <c r="O2" i="8"/>
  <c r="G8" i="2"/>
  <c r="C18" i="4" s="1"/>
  <c r="C7" i="4"/>
  <c r="I8" i="4"/>
  <c r="I7" i="4"/>
  <c r="K22" i="1" l="1"/>
  <c r="K23" i="1" s="1"/>
  <c r="K25" i="1"/>
  <c r="K26" i="1"/>
  <c r="K27" i="1"/>
  <c r="K28" i="1"/>
  <c r="K30" i="1"/>
  <c r="K24" i="1"/>
  <c r="K31" i="1" l="1"/>
  <c r="L25" i="1"/>
  <c r="L26" i="1"/>
  <c r="L27" i="1"/>
  <c r="L29" i="1"/>
  <c r="L30" i="1"/>
  <c r="L22" i="1"/>
  <c r="L23" i="1" s="1"/>
  <c r="L24" i="1"/>
  <c r="L31" i="1" s="1"/>
  <c r="T2" i="8" s="1"/>
  <c r="K32" i="1" l="1"/>
  <c r="S2" i="8"/>
  <c r="L32" i="1"/>
  <c r="I2" i="4"/>
  <c r="G3" i="2" l="1"/>
  <c r="I3" i="4"/>
  <c r="H1" i="4"/>
  <c r="G9" i="2" l="1"/>
  <c r="AG2" i="8" s="1"/>
  <c r="C19" i="4" l="1"/>
  <c r="G7" i="2"/>
  <c r="D15" i="4" l="1"/>
  <c r="AC2" i="8" s="1"/>
  <c r="C15" i="4"/>
  <c r="Z2" i="8" s="1"/>
  <c r="H3" i="2"/>
  <c r="G2" i="2" l="1"/>
  <c r="D14" i="4"/>
  <c r="AD2" i="8" s="1"/>
  <c r="C14" i="4"/>
  <c r="AA2" i="8" s="1"/>
  <c r="AF2" i="8"/>
  <c r="H4" i="2"/>
  <c r="G4" i="2"/>
  <c r="C13" i="4" s="1"/>
  <c r="Y2" i="8" s="1"/>
  <c r="H2" i="2"/>
  <c r="G5" i="2"/>
  <c r="D13" i="4" l="1"/>
  <c r="AB2" i="8" s="1"/>
  <c r="C17" i="4"/>
  <c r="AE2" i="8" s="1"/>
  <c r="C23" i="4"/>
  <c r="AJ2" i="8" s="1"/>
</calcChain>
</file>

<file path=xl/sharedStrings.xml><?xml version="1.0" encoding="utf-8"?>
<sst xmlns="http://schemas.openxmlformats.org/spreadsheetml/2006/main" count="125" uniqueCount="115">
  <si>
    <t>% MS</t>
  </si>
  <si>
    <t>Concentrés</t>
  </si>
  <si>
    <t xml:space="preserve">Fourrages </t>
  </si>
  <si>
    <t>% fourrage dans la ration</t>
  </si>
  <si>
    <t>TOTAL FOURRAGES</t>
  </si>
  <si>
    <t>élevage</t>
  </si>
  <si>
    <t xml:space="preserve">Chargement </t>
  </si>
  <si>
    <t>Qtté desh et concentré (g) /1000L</t>
  </si>
  <si>
    <t>Autonomie fourragère</t>
  </si>
  <si>
    <t>Autonomie alimentaire</t>
  </si>
  <si>
    <t>Autonomie concentrés et deshydratés</t>
  </si>
  <si>
    <t>Eleveur - exploitation</t>
  </si>
  <si>
    <t>Exploitation</t>
  </si>
  <si>
    <t>Territoire</t>
  </si>
  <si>
    <t>Part de fourrages</t>
  </si>
  <si>
    <t>Quantité de C et D (g/L)</t>
  </si>
  <si>
    <t>Qtité déshydratés (kg) /chèvre/an</t>
  </si>
  <si>
    <t>Qtité de concentrés (kg/chèvre/an)</t>
  </si>
  <si>
    <t>Autonomie en concentrés</t>
  </si>
  <si>
    <t>Nom du technicien - Structure</t>
  </si>
  <si>
    <t>Technicien</t>
  </si>
  <si>
    <t>Date</t>
  </si>
  <si>
    <t>Effectif moyen de chèvres</t>
  </si>
  <si>
    <t xml:space="preserve">Surface fourragère caprine </t>
  </si>
  <si>
    <t>SAU</t>
  </si>
  <si>
    <t>SFP</t>
  </si>
  <si>
    <t>Aliments troupeau caprin</t>
  </si>
  <si>
    <t>Stock début</t>
  </si>
  <si>
    <t>Produit sur l'exploitation</t>
  </si>
  <si>
    <t>Acheté en zone</t>
  </si>
  <si>
    <t>Achat hors zone</t>
  </si>
  <si>
    <t>Ventes</t>
  </si>
  <si>
    <t>Stock fin</t>
  </si>
  <si>
    <t>(t de MS)</t>
  </si>
  <si>
    <t>Territoriale</t>
  </si>
  <si>
    <t>UGB bovin viande</t>
  </si>
  <si>
    <t>UGB autre</t>
  </si>
  <si>
    <t>Lait/chèvre (Litres)</t>
  </si>
  <si>
    <t>Nombre de chèvres</t>
  </si>
  <si>
    <t>UGB totaux</t>
  </si>
  <si>
    <t>Chargement (chèvres/ha)</t>
  </si>
  <si>
    <t>Autres animaux (en UGB)</t>
  </si>
  <si>
    <t>Données de l'exploitation</t>
  </si>
  <si>
    <t>Fait le</t>
  </si>
  <si>
    <t>OUI</t>
  </si>
  <si>
    <t>Estimation herbe pâturée</t>
  </si>
  <si>
    <t>NON</t>
  </si>
  <si>
    <t>Test estimation pâture</t>
  </si>
  <si>
    <t>N° pacage</t>
  </si>
  <si>
    <t>Production laitière annuelle (en litres)</t>
  </si>
  <si>
    <t>Plan d’accompagnement</t>
  </si>
  <si>
    <t>Elevage :</t>
  </si>
  <si>
    <t>Date :</t>
  </si>
  <si>
    <t>Priorité 1</t>
  </si>
  <si>
    <t xml:space="preserve">Mise en œuvre </t>
  </si>
  <si>
    <t>Priorité 2</t>
  </si>
  <si>
    <t>Priorité 3</t>
  </si>
  <si>
    <t>dt SFP en légumineuse</t>
  </si>
  <si>
    <t>Autonomie FAM (acheté / consommé)</t>
  </si>
  <si>
    <t>Aliments</t>
  </si>
  <si>
    <t>Désh</t>
  </si>
  <si>
    <t>UGB Chèvres</t>
  </si>
  <si>
    <t>dont SFP caprine</t>
  </si>
  <si>
    <t>Autonomie fourragère (dont déshydratés)</t>
  </si>
  <si>
    <t>Conséquences (économiques et temps de travail)</t>
  </si>
  <si>
    <t>Pâturage (estimé)</t>
  </si>
  <si>
    <t>bouton autonomie</t>
  </si>
  <si>
    <t>oui</t>
  </si>
  <si>
    <t>non</t>
  </si>
  <si>
    <t>Ecart à l'ingestion théorique</t>
  </si>
  <si>
    <t>% d'écart</t>
  </si>
  <si>
    <t>N° Pacage</t>
  </si>
  <si>
    <t>Structure de suivi</t>
  </si>
  <si>
    <t>Elevage</t>
  </si>
  <si>
    <t>SFPcaprine</t>
  </si>
  <si>
    <t>SFPlégumineuse</t>
  </si>
  <si>
    <t>Nb de chèvres</t>
  </si>
  <si>
    <t>UGBtotal</t>
  </si>
  <si>
    <t>UGBcaprin</t>
  </si>
  <si>
    <t>UGBbovin</t>
  </si>
  <si>
    <t>Total fourrages achetés en zone</t>
  </si>
  <si>
    <t>Total fourrages achetés hors zone</t>
  </si>
  <si>
    <t>Total fourrages  consommés</t>
  </si>
  <si>
    <t>Total concentrés  consommés</t>
  </si>
  <si>
    <t>Total concentrés achetés en zone</t>
  </si>
  <si>
    <t>Total concentrés achetés hors zone</t>
  </si>
  <si>
    <t>Total deshydratés  consommés</t>
  </si>
  <si>
    <t>Total deshydratés achetés en zone</t>
  </si>
  <si>
    <t>Total deshydratés achetés hors zone</t>
  </si>
  <si>
    <t>Autonomie en concentrés (EA)</t>
  </si>
  <si>
    <t>Autonomie alimentaire (EA)</t>
  </si>
  <si>
    <t>Autonomie en fourrages (EA)</t>
  </si>
  <si>
    <t>Autonomie alimentaire (territoire)</t>
  </si>
  <si>
    <t>Autonomie en concentrés (territoire)</t>
  </si>
  <si>
    <t>Autonomie en fourrages (territoire)</t>
  </si>
  <si>
    <t>Part fourrages</t>
  </si>
  <si>
    <t>C et D en g/L</t>
  </si>
  <si>
    <t>Chargement</t>
  </si>
  <si>
    <t>production laitière (L/ch)</t>
  </si>
  <si>
    <t>Lait total</t>
  </si>
  <si>
    <t>SFPlég/SFP</t>
  </si>
  <si>
    <t>Autonomie FAM</t>
  </si>
  <si>
    <t>Vérification : écart entre l'ingestion théorique du troupeau et le réel</t>
  </si>
  <si>
    <t>Quantité distribuée au troupeau</t>
  </si>
  <si>
    <t>Dont quantité achetée hors zone</t>
  </si>
  <si>
    <t>Dont quantité achetée en zone</t>
  </si>
  <si>
    <t>Manuel d'utilisation et méthodologie disponible pour plus d'informations !</t>
  </si>
  <si>
    <t>(en tonnes)</t>
  </si>
  <si>
    <r>
      <rPr>
        <b/>
        <i/>
        <sz val="8"/>
        <color theme="1"/>
        <rFont val="Calibri"/>
        <family val="2"/>
        <scheme val="minor"/>
      </rPr>
      <t>Estimation du pâturage</t>
    </r>
    <r>
      <rPr>
        <i/>
        <sz val="8"/>
        <color theme="1"/>
        <rFont val="Calibri"/>
        <family val="2"/>
        <scheme val="minor"/>
      </rPr>
      <t xml:space="preserve"> : 1,1 tMS x nbre chèvres - (total fourrages consommés + total déshydratés + total concentrés)</t>
    </r>
  </si>
  <si>
    <t>TOTAL DESHYDRATES</t>
  </si>
  <si>
    <t>TOTAL CONCENTRES</t>
  </si>
  <si>
    <t>TOTAL DES CONCENTRES ET DESHYDRATES DISTRIBUES</t>
  </si>
  <si>
    <t>SFP en légumineuse / SFP caprine</t>
  </si>
  <si>
    <t>Conseiller :</t>
  </si>
  <si>
    <t>(t de MB)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</si>
</sst>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20"/>
      <color rgb="FF90C22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E373"/>
        <bgColor indexed="64"/>
      </patternFill>
    </fill>
    <fill>
      <patternFill patternType="solid">
        <fgColor rgb="FF90C2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B3B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/>
    </xf>
    <xf numFmtId="164" fontId="0" fillId="0" borderId="1" xfId="3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1" xfId="0" applyFont="1" applyBorder="1"/>
    <xf numFmtId="0" fontId="0" fillId="0" borderId="0" xfId="0" applyBorder="1" applyAlignment="1"/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9" fontId="2" fillId="0" borderId="1" xfId="2" applyFont="1" applyBorder="1" applyAlignment="1">
      <alignment horizontal="center" vertical="center"/>
    </xf>
    <xf numFmtId="0" fontId="0" fillId="0" borderId="0" xfId="0" applyFont="1" applyBorder="1"/>
    <xf numFmtId="165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/>
    <xf numFmtId="0" fontId="0" fillId="0" borderId="0" xfId="0" applyFont="1" applyBorder="1" applyAlignment="1"/>
    <xf numFmtId="164" fontId="0" fillId="3" borderId="1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9" fontId="0" fillId="0" borderId="0" xfId="0" applyNumberFormat="1" applyFont="1" applyBorder="1" applyAlignment="1">
      <alignment horizontal="center" vertical="center"/>
    </xf>
    <xf numFmtId="9" fontId="2" fillId="0" borderId="0" xfId="2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15" fillId="0" borderId="0" xfId="0" applyFont="1" applyAlignment="1">
      <alignment horizontal="left" vertical="center" indent="3"/>
    </xf>
    <xf numFmtId="0" fontId="15" fillId="0" borderId="0" xfId="0" applyFont="1" applyAlignment="1">
      <alignment horizontal="left" vertical="center" indent="3" readingOrder="1"/>
    </xf>
    <xf numFmtId="0" fontId="6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 readingOrder="1"/>
    </xf>
    <xf numFmtId="0" fontId="6" fillId="0" borderId="0" xfId="0" applyFont="1" applyBorder="1" applyAlignment="1"/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center"/>
    </xf>
    <xf numFmtId="165" fontId="18" fillId="0" borderId="0" xfId="0" applyNumberFormat="1" applyFont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0" fillId="5" borderId="1" xfId="0" applyFill="1" applyBorder="1"/>
    <xf numFmtId="0" fontId="0" fillId="0" borderId="0" xfId="0" applyFill="1" applyBorder="1" applyAlignment="1"/>
    <xf numFmtId="0" fontId="16" fillId="0" borderId="0" xfId="0" applyFont="1" applyFill="1" applyBorder="1"/>
    <xf numFmtId="0" fontId="0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9" fillId="6" borderId="12" xfId="0" applyFont="1" applyFill="1" applyBorder="1"/>
    <xf numFmtId="0" fontId="9" fillId="6" borderId="12" xfId="0" applyFont="1" applyFill="1" applyBorder="1" applyAlignment="1">
      <alignment horizontal="left"/>
    </xf>
    <xf numFmtId="0" fontId="9" fillId="6" borderId="12" xfId="0" applyFont="1" applyFill="1" applyBorder="1" applyAlignment="1"/>
    <xf numFmtId="0" fontId="9" fillId="8" borderId="12" xfId="0" applyFont="1" applyFill="1" applyBorder="1"/>
    <xf numFmtId="0" fontId="9" fillId="8" borderId="12" xfId="0" applyFont="1" applyFill="1" applyBorder="1" applyAlignment="1">
      <alignment horizontal="left"/>
    </xf>
    <xf numFmtId="0" fontId="9" fillId="8" borderId="12" xfId="0" applyFont="1" applyFill="1" applyBorder="1" applyAlignment="1"/>
    <xf numFmtId="0" fontId="9" fillId="10" borderId="12" xfId="0" applyFont="1" applyFill="1" applyBorder="1"/>
    <xf numFmtId="0" fontId="9" fillId="10" borderId="12" xfId="0" applyFont="1" applyFill="1" applyBorder="1" applyAlignment="1">
      <alignment horizontal="left"/>
    </xf>
    <xf numFmtId="0" fontId="9" fillId="10" borderId="12" xfId="0" applyFont="1" applyFill="1" applyBorder="1" applyAlignment="1"/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>
      <alignment horizont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12" fillId="4" borderId="1" xfId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12" fillId="0" borderId="0" xfId="1" applyFont="1" applyAlignment="1" applyProtection="1">
      <alignment horizontal="center" vertical="center"/>
    </xf>
    <xf numFmtId="0" fontId="1" fillId="0" borderId="0" xfId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9" fontId="3" fillId="2" borderId="1" xfId="2" applyFont="1" applyFill="1" applyBorder="1" applyAlignment="1" applyProtection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</xf>
    <xf numFmtId="1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9" fontId="0" fillId="0" borderId="1" xfId="2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4" fontId="4" fillId="0" borderId="0" xfId="0" applyNumberFormat="1" applyFont="1" applyFill="1" applyBorder="1" applyAlignment="1">
      <alignment horizontal="center" vertical="center"/>
    </xf>
    <xf numFmtId="0" fontId="15" fillId="7" borderId="12" xfId="0" applyFont="1" applyFill="1" applyBorder="1" applyAlignment="1" applyProtection="1">
      <alignment horizontal="left" vertical="center" indent="3" readingOrder="1"/>
      <protection locked="0"/>
    </xf>
    <xf numFmtId="0" fontId="0" fillId="7" borderId="12" xfId="0" applyFill="1" applyBorder="1" applyAlignment="1" applyProtection="1">
      <alignment horizontal="left"/>
      <protection locked="0"/>
    </xf>
    <xf numFmtId="0" fontId="0" fillId="7" borderId="12" xfId="0" applyFill="1" applyBorder="1" applyAlignment="1" applyProtection="1">
      <protection locked="0"/>
    </xf>
    <xf numFmtId="0" fontId="6" fillId="7" borderId="12" xfId="0" applyFont="1" applyFill="1" applyBorder="1" applyAlignment="1" applyProtection="1">
      <alignment horizontal="left" vertical="center" indent="3"/>
      <protection locked="0"/>
    </xf>
    <xf numFmtId="0" fontId="6" fillId="7" borderId="12" xfId="0" applyFont="1" applyFill="1" applyBorder="1" applyAlignment="1" applyProtection="1">
      <alignment horizontal="left" vertical="center" indent="3" readingOrder="1"/>
      <protection locked="0"/>
    </xf>
    <xf numFmtId="0" fontId="6" fillId="7" borderId="12" xfId="0" applyFont="1" applyFill="1" applyBorder="1" applyAlignment="1" applyProtection="1">
      <protection locked="0"/>
    </xf>
    <xf numFmtId="0" fontId="4" fillId="7" borderId="12" xfId="0" applyFont="1" applyFill="1" applyBorder="1" applyAlignment="1" applyProtection="1">
      <alignment horizontal="center" vertical="center"/>
      <protection locked="0"/>
    </xf>
    <xf numFmtId="0" fontId="15" fillId="9" borderId="12" xfId="0" applyFont="1" applyFill="1" applyBorder="1" applyAlignment="1" applyProtection="1">
      <alignment horizontal="left" vertical="center" indent="3" readingOrder="1"/>
      <protection locked="0"/>
    </xf>
    <xf numFmtId="0" fontId="0" fillId="9" borderId="12" xfId="0" applyFill="1" applyBorder="1" applyAlignment="1" applyProtection="1">
      <alignment horizontal="left"/>
      <protection locked="0"/>
    </xf>
    <xf numFmtId="0" fontId="0" fillId="9" borderId="12" xfId="0" applyFill="1" applyBorder="1" applyAlignment="1" applyProtection="1">
      <protection locked="0"/>
    </xf>
    <xf numFmtId="0" fontId="6" fillId="9" borderId="12" xfId="0" applyFont="1" applyFill="1" applyBorder="1" applyAlignment="1" applyProtection="1">
      <alignment horizontal="left" vertical="center" indent="3"/>
      <protection locked="0"/>
    </xf>
    <xf numFmtId="0" fontId="6" fillId="9" borderId="12" xfId="0" applyFont="1" applyFill="1" applyBorder="1" applyAlignment="1" applyProtection="1">
      <alignment horizontal="left" vertical="center" indent="3" readingOrder="1"/>
      <protection locked="0"/>
    </xf>
    <xf numFmtId="0" fontId="6" fillId="9" borderId="12" xfId="0" applyFont="1" applyFill="1" applyBorder="1" applyAlignment="1" applyProtection="1">
      <protection locked="0"/>
    </xf>
    <xf numFmtId="0" fontId="4" fillId="9" borderId="12" xfId="0" applyFont="1" applyFill="1" applyBorder="1" applyAlignment="1" applyProtection="1">
      <alignment horizontal="center" vertical="center"/>
      <protection locked="0"/>
    </xf>
    <xf numFmtId="0" fontId="15" fillId="11" borderId="12" xfId="0" applyFont="1" applyFill="1" applyBorder="1" applyAlignment="1" applyProtection="1">
      <alignment horizontal="left" vertical="center" indent="3" readingOrder="1"/>
      <protection locked="0"/>
    </xf>
    <xf numFmtId="0" fontId="0" fillId="11" borderId="12" xfId="0" applyFill="1" applyBorder="1" applyAlignment="1" applyProtection="1">
      <alignment horizontal="left"/>
      <protection locked="0"/>
    </xf>
    <xf numFmtId="0" fontId="0" fillId="11" borderId="12" xfId="0" applyFill="1" applyBorder="1" applyAlignment="1" applyProtection="1">
      <protection locked="0"/>
    </xf>
    <xf numFmtId="0" fontId="6" fillId="11" borderId="12" xfId="0" applyFont="1" applyFill="1" applyBorder="1" applyAlignment="1" applyProtection="1">
      <alignment horizontal="left" vertical="center" indent="3"/>
      <protection locked="0"/>
    </xf>
    <xf numFmtId="0" fontId="6" fillId="11" borderId="12" xfId="0" applyFont="1" applyFill="1" applyBorder="1" applyAlignment="1" applyProtection="1">
      <alignment horizontal="left" vertical="center" indent="3" readingOrder="1"/>
      <protection locked="0"/>
    </xf>
    <xf numFmtId="0" fontId="6" fillId="11" borderId="12" xfId="0" applyFont="1" applyFill="1" applyBorder="1" applyAlignment="1" applyProtection="1">
      <protection locked="0"/>
    </xf>
    <xf numFmtId="0" fontId="4" fillId="11" borderId="12" xfId="0" applyFont="1" applyFill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1" fillId="0" borderId="0" xfId="0" applyFont="1"/>
    <xf numFmtId="0" fontId="8" fillId="4" borderId="2" xfId="0" applyFont="1" applyFill="1" applyBorder="1" applyAlignment="1" applyProtection="1">
      <alignment horizontal="center" vertical="center" textRotation="255"/>
    </xf>
    <xf numFmtId="0" fontId="8" fillId="4" borderId="3" xfId="0" applyFont="1" applyFill="1" applyBorder="1" applyAlignment="1" applyProtection="1">
      <alignment horizontal="center" vertical="center" textRotation="255"/>
    </xf>
    <xf numFmtId="0" fontId="8" fillId="4" borderId="4" xfId="0" applyFont="1" applyFill="1" applyBorder="1" applyAlignment="1" applyProtection="1">
      <alignment horizontal="center" vertical="center" textRotation="255"/>
    </xf>
    <xf numFmtId="0" fontId="12" fillId="4" borderId="1" xfId="1" applyFont="1" applyFill="1" applyBorder="1" applyAlignment="1" applyProtection="1">
      <alignment horizontal="center" vertical="center" wrapText="1"/>
    </xf>
    <xf numFmtId="0" fontId="12" fillId="4" borderId="1" xfId="1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 vertical="center" textRotation="255"/>
    </xf>
    <xf numFmtId="0" fontId="7" fillId="4" borderId="3" xfId="0" applyFont="1" applyFill="1" applyBorder="1" applyAlignment="1" applyProtection="1">
      <alignment horizontal="center" vertical="center" textRotation="255"/>
    </xf>
    <xf numFmtId="0" fontId="7" fillId="4" borderId="4" xfId="0" applyFont="1" applyFill="1" applyBorder="1" applyAlignment="1" applyProtection="1">
      <alignment horizontal="center" vertical="center" textRotation="255"/>
    </xf>
    <xf numFmtId="1" fontId="3" fillId="2" borderId="5" xfId="0" applyNumberFormat="1" applyFont="1" applyFill="1" applyBorder="1" applyAlignment="1" applyProtection="1">
      <alignment horizontal="center" vertical="center"/>
    </xf>
    <xf numFmtId="1" fontId="3" fillId="2" borderId="6" xfId="0" applyNumberFormat="1" applyFont="1" applyFill="1" applyBorder="1" applyAlignment="1" applyProtection="1">
      <alignment horizontal="center" vertical="center"/>
    </xf>
    <xf numFmtId="1" fontId="3" fillId="2" borderId="7" xfId="0" applyNumberFormat="1" applyFont="1" applyFill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0" fontId="14" fillId="0" borderId="9" xfId="1" applyFont="1" applyBorder="1" applyAlignment="1" applyProtection="1">
      <alignment horizontal="center" vertical="center"/>
    </xf>
    <xf numFmtId="0" fontId="14" fillId="0" borderId="10" xfId="1" applyFont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19" fillId="4" borderId="5" xfId="0" applyFont="1" applyFill="1" applyBorder="1" applyAlignment="1" applyProtection="1">
      <alignment horizontal="center" vertical="center" wrapText="1"/>
    </xf>
    <xf numFmtId="0" fontId="19" fillId="4" borderId="6" xfId="0" applyFont="1" applyFill="1" applyBorder="1" applyAlignment="1" applyProtection="1">
      <alignment horizontal="center" vertical="center" wrapText="1"/>
    </xf>
    <xf numFmtId="0" fontId="19" fillId="4" borderId="7" xfId="0" applyFont="1" applyFill="1" applyBorder="1" applyAlignment="1" applyProtection="1">
      <alignment horizontal="center" vertical="center" wrapText="1"/>
    </xf>
    <xf numFmtId="0" fontId="20" fillId="0" borderId="0" xfId="1" applyFont="1" applyAlignment="1" applyProtection="1">
      <alignment horizontal="center" vertical="center" wrapText="1"/>
    </xf>
    <xf numFmtId="0" fontId="12" fillId="0" borderId="1" xfId="1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</xf>
    <xf numFmtId="0" fontId="12" fillId="4" borderId="5" xfId="1" applyFont="1" applyFill="1" applyBorder="1" applyAlignment="1" applyProtection="1">
      <alignment horizontal="center" vertical="center"/>
    </xf>
    <xf numFmtId="0" fontId="12" fillId="4" borderId="7" xfId="1" applyFont="1" applyFill="1" applyBorder="1" applyAlignment="1" applyProtection="1">
      <alignment horizontal="center" vertical="center"/>
    </xf>
    <xf numFmtId="0" fontId="11" fillId="0" borderId="5" xfId="1" applyFont="1" applyBorder="1" applyAlignment="1" applyProtection="1">
      <alignment horizontal="center" vertical="center"/>
    </xf>
    <xf numFmtId="0" fontId="11" fillId="0" borderId="6" xfId="1" applyFont="1" applyBorder="1" applyAlignment="1" applyProtection="1">
      <alignment horizontal="center" vertical="center"/>
    </xf>
    <xf numFmtId="0" fontId="11" fillId="0" borderId="7" xfId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1" xfId="2" applyFont="1" applyBorder="1" applyAlignment="1">
      <alignment horizontal="center"/>
    </xf>
    <xf numFmtId="1" fontId="0" fillId="0" borderId="5" xfId="0" applyNumberFormat="1" applyFont="1" applyBorder="1" applyAlignment="1">
      <alignment horizontal="center" vertical="center"/>
    </xf>
    <xf numFmtId="1" fontId="0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5" fontId="0" fillId="0" borderId="5" xfId="0" applyNumberFormat="1" applyFont="1" applyBorder="1" applyAlignment="1">
      <alignment horizontal="center" vertical="center"/>
    </xf>
    <xf numFmtId="165" fontId="0" fillId="0" borderId="6" xfId="0" applyNumberFormat="1" applyFont="1" applyBorder="1" applyAlignment="1">
      <alignment horizontal="center" vertical="center"/>
    </xf>
    <xf numFmtId="165" fontId="0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5" xfId="0" applyNumberFormat="1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9" fontId="0" fillId="0" borderId="5" xfId="2" applyFont="1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13" xfId="0" applyNumberFormat="1" applyFont="1" applyBorder="1" applyAlignment="1" applyProtection="1">
      <alignment horizontal="center" vertical="center"/>
    </xf>
    <xf numFmtId="0" fontId="0" fillId="0" borderId="14" xfId="0" applyNumberFormat="1" applyFont="1" applyBorder="1" applyAlignment="1" applyProtection="1">
      <alignment horizontal="center" vertical="center"/>
    </xf>
    <xf numFmtId="0" fontId="0" fillId="0" borderId="15" xfId="0" applyNumberFormat="1" applyFont="1" applyBorder="1" applyAlignment="1" applyProtection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165" fontId="0" fillId="5" borderId="2" xfId="0" applyNumberFormat="1" applyFont="1" applyFill="1" applyBorder="1" applyAlignment="1">
      <alignment horizontal="center" vertical="center"/>
    </xf>
    <xf numFmtId="165" fontId="0" fillId="5" borderId="4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horizontal="center"/>
      <protection hidden="1"/>
    </xf>
    <xf numFmtId="9" fontId="0" fillId="0" borderId="0" xfId="2" applyFont="1" applyProtection="1">
      <protection locked="0" hidden="1"/>
    </xf>
    <xf numFmtId="0" fontId="21" fillId="0" borderId="0" xfId="0" applyFont="1" applyAlignment="1" applyProtection="1">
      <alignment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vertical="center" wrapText="1"/>
    </xf>
    <xf numFmtId="0" fontId="22" fillId="0" borderId="0" xfId="0" applyFont="1" applyBorder="1" applyAlignment="1" applyProtection="1">
      <alignment vertical="center" wrapText="1"/>
    </xf>
    <xf numFmtId="2" fontId="12" fillId="0" borderId="1" xfId="1" applyNumberFormat="1" applyFont="1" applyBorder="1" applyAlignment="1" applyProtection="1">
      <alignment horizontal="center" vertical="center"/>
      <protection locked="0"/>
    </xf>
    <xf numFmtId="9" fontId="6" fillId="0" borderId="1" xfId="2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readingOrder="1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colors>
    <mruColors>
      <color rgb="FFFFB3B3"/>
      <color rgb="FFFFD5D5"/>
      <color rgb="FF90C226"/>
      <color rgb="FFC0E373"/>
      <color rgb="FFC1F2A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Indicateurs du diagnostic 'AUTONOMIE ALIMENTAIRE'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('FICHE BILAN'!$B$13:$B$15,'FICHE BILAN'!$B$14)</c15:sqref>
                  </c15:fullRef>
                </c:ext>
              </c:extLst>
              <c:f>'FICHE BILAN'!$B$13:$B$15</c:f>
              <c:strCache>
                <c:ptCount val="3"/>
                <c:pt idx="0">
                  <c:v>Autonomie alimentaire</c:v>
                </c:pt>
                <c:pt idx="1">
                  <c:v>Autonomie fourragère (dont déshydratés)</c:v>
                </c:pt>
                <c:pt idx="2">
                  <c:v>Autonomie en concentrés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('FICHE BILAN'!$C$13:$C$15,'FICHE BILAN'!$C$14)</c15:sqref>
                  </c15:fullRef>
                </c:ext>
              </c:extLst>
              <c:f>'FICHE BILAN'!$C$13:$C$15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8046488"/>
        <c:axId val="178035816"/>
      </c:barChart>
      <c:catAx>
        <c:axId val="178046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035816"/>
        <c:crosses val="autoZero"/>
        <c:auto val="1"/>
        <c:lblAlgn val="ctr"/>
        <c:lblOffset val="100"/>
        <c:noMultiLvlLbl val="0"/>
      </c:catAx>
      <c:valAx>
        <c:axId val="17803581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046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('FICHE BILAN'!$B$18,'FICHE BILAN'!$B$20)</c:f>
              <c:strCache>
                <c:ptCount val="2"/>
                <c:pt idx="0">
                  <c:v>Quantité de C et D (g/L)</c:v>
                </c:pt>
                <c:pt idx="1">
                  <c:v>Lait/chèvre (Litres)</c:v>
                </c:pt>
              </c:strCache>
            </c:strRef>
          </c:cat>
          <c:val>
            <c:numRef>
              <c:f>('FICHE BILAN'!$C$18,'FICHE BILAN'!$C$20)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8282688"/>
        <c:axId val="178283072"/>
      </c:barChart>
      <c:catAx>
        <c:axId val="178282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283072"/>
        <c:crosses val="autoZero"/>
        <c:auto val="1"/>
        <c:lblAlgn val="ctr"/>
        <c:lblOffset val="100"/>
        <c:noMultiLvlLbl val="0"/>
      </c:catAx>
      <c:valAx>
        <c:axId val="178283072"/>
        <c:scaling>
          <c:orientation val="minMax"/>
          <c:max val="1300"/>
          <c:min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28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2" dropStyle="combo" dx="16" fmlaLink="Autonomie!$E$16" fmlaRange="Autonomie!$E$13:$E$14" noThreeD="1" sel="2" val="0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jp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8659</xdr:colOff>
          <xdr:row>18</xdr:row>
          <xdr:rowOff>9526</xdr:rowOff>
        </xdr:from>
        <xdr:to>
          <xdr:col>9</xdr:col>
          <xdr:colOff>7793</xdr:colOff>
          <xdr:row>18</xdr:row>
          <xdr:rowOff>180976</xdr:rowOff>
        </xdr:to>
        <xdr:sp macro="" textlink="">
          <xdr:nvSpPr>
            <xdr:cNvPr id="3079" name="Drop Down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105836</xdr:colOff>
      <xdr:row>24</xdr:row>
      <xdr:rowOff>10578</xdr:rowOff>
    </xdr:from>
    <xdr:to>
      <xdr:col>10</xdr:col>
      <xdr:colOff>416109</xdr:colOff>
      <xdr:row>28</xdr:row>
      <xdr:rowOff>84666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3" y="4825995"/>
          <a:ext cx="1760189" cy="836088"/>
        </a:xfrm>
        <a:prstGeom prst="rect">
          <a:avLst/>
        </a:prstGeom>
      </xdr:spPr>
    </xdr:pic>
    <xdr:clientData/>
  </xdr:twoCellAnchor>
  <xdr:twoCellAnchor>
    <xdr:from>
      <xdr:col>7</xdr:col>
      <xdr:colOff>635000</xdr:colOff>
      <xdr:row>29</xdr:row>
      <xdr:rowOff>10583</xdr:rowOff>
    </xdr:from>
    <xdr:to>
      <xdr:col>12</xdr:col>
      <xdr:colOff>645582</xdr:colOff>
      <xdr:row>31</xdr:row>
      <xdr:rowOff>95250</xdr:rowOff>
    </xdr:to>
    <xdr:sp macro="" textlink="">
      <xdr:nvSpPr>
        <xdr:cNvPr id="9" name="ZoneTexte 10"/>
        <xdr:cNvSpPr txBox="1"/>
      </xdr:nvSpPr>
      <xdr:spPr>
        <a:xfrm>
          <a:off x="6381750" y="5778500"/>
          <a:ext cx="3661832" cy="46566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fr-FR" sz="900" i="1" u="sng"/>
            <a:t>Réalisation</a:t>
          </a:r>
          <a:r>
            <a:rPr lang="fr-FR" sz="900" i="1"/>
            <a:t> : Jost Jérémie (Institut de l’Elevage - REDCap)</a:t>
          </a:r>
        </a:p>
        <a:p>
          <a:pPr algn="r"/>
          <a:r>
            <a:rPr lang="fr-FR" sz="900" i="1" u="sng"/>
            <a:t>Contact</a:t>
          </a:r>
          <a:r>
            <a:rPr lang="fr-FR" sz="900" i="1"/>
            <a:t> : jeremie.jost@idele.fr  //  05 49 44 74 89</a:t>
          </a:r>
        </a:p>
      </xdr:txBody>
    </xdr:sp>
    <xdr:clientData/>
  </xdr:twoCellAnchor>
  <xdr:twoCellAnchor>
    <xdr:from>
      <xdr:col>5</xdr:col>
      <xdr:colOff>444500</xdr:colOff>
      <xdr:row>10</xdr:row>
      <xdr:rowOff>105833</xdr:rowOff>
    </xdr:from>
    <xdr:to>
      <xdr:col>12</xdr:col>
      <xdr:colOff>677333</xdr:colOff>
      <xdr:row>17</xdr:row>
      <xdr:rowOff>179915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455083</xdr:colOff>
      <xdr:row>18</xdr:row>
      <xdr:rowOff>31748</xdr:rowOff>
    </xdr:from>
    <xdr:to>
      <xdr:col>12</xdr:col>
      <xdr:colOff>666750</xdr:colOff>
      <xdr:row>22</xdr:row>
      <xdr:rowOff>190499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984249</xdr:colOff>
      <xdr:row>25</xdr:row>
      <xdr:rowOff>179916</xdr:rowOff>
    </xdr:from>
    <xdr:to>
      <xdr:col>7</xdr:col>
      <xdr:colOff>124568</xdr:colOff>
      <xdr:row>31</xdr:row>
      <xdr:rowOff>128595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5999" y="4995333"/>
          <a:ext cx="4855319" cy="10916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381001</xdr:colOff>
      <xdr:row>29</xdr:row>
      <xdr:rowOff>137585</xdr:rowOff>
    </xdr:from>
    <xdr:to>
      <xdr:col>15</xdr:col>
      <xdr:colOff>709084</xdr:colOff>
      <xdr:row>31</xdr:row>
      <xdr:rowOff>158751</xdr:rowOff>
    </xdr:to>
    <xdr:sp macro="" textlink="">
      <xdr:nvSpPr>
        <xdr:cNvPr id="4" name="ZoneTexte 10"/>
        <xdr:cNvSpPr txBox="1"/>
      </xdr:nvSpPr>
      <xdr:spPr>
        <a:xfrm>
          <a:off x="6646334" y="5842002"/>
          <a:ext cx="2952750" cy="40216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fr-FR" sz="900" i="1" u="sng"/>
            <a:t>Réalisation</a:t>
          </a:r>
          <a:r>
            <a:rPr lang="fr-FR" sz="900" i="1"/>
            <a:t> : Jost Jérémie (Institut de l’Elevage - REDCap)</a:t>
          </a:r>
        </a:p>
        <a:p>
          <a:pPr algn="r"/>
          <a:r>
            <a:rPr lang="fr-FR" sz="900" i="1" u="sng"/>
            <a:t>Contact</a:t>
          </a:r>
          <a:r>
            <a:rPr lang="fr-FR" sz="900" i="1"/>
            <a:t> : jeremie.jost@idele.fr  //  05 49 44 74 89</a:t>
          </a:r>
        </a:p>
      </xdr:txBody>
    </xdr:sp>
    <xdr:clientData/>
  </xdr:twoCellAnchor>
  <xdr:twoCellAnchor>
    <xdr:from>
      <xdr:col>1</xdr:col>
      <xdr:colOff>306922</xdr:colOff>
      <xdr:row>9</xdr:row>
      <xdr:rowOff>16915</xdr:rowOff>
    </xdr:from>
    <xdr:to>
      <xdr:col>6</xdr:col>
      <xdr:colOff>528339</xdr:colOff>
      <xdr:row>29</xdr:row>
      <xdr:rowOff>29332</xdr:rowOff>
    </xdr:to>
    <xdr:sp macro="" textlink="">
      <xdr:nvSpPr>
        <xdr:cNvPr id="13" name="Rectangle à coins arrondis 12"/>
        <xdr:cNvSpPr/>
      </xdr:nvSpPr>
      <xdr:spPr>
        <a:xfrm>
          <a:off x="338672" y="1858415"/>
          <a:ext cx="2772000" cy="3875334"/>
        </a:xfrm>
        <a:prstGeom prst="roundRect">
          <a:avLst>
            <a:gd name="adj" fmla="val 1020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400"/>
        </a:p>
      </xdr:txBody>
    </xdr:sp>
    <xdr:clientData/>
  </xdr:twoCellAnchor>
  <xdr:twoCellAnchor>
    <xdr:from>
      <xdr:col>1</xdr:col>
      <xdr:colOff>306921</xdr:colOff>
      <xdr:row>6</xdr:row>
      <xdr:rowOff>31735</xdr:rowOff>
    </xdr:from>
    <xdr:to>
      <xdr:col>6</xdr:col>
      <xdr:colOff>528338</xdr:colOff>
      <xdr:row>8</xdr:row>
      <xdr:rowOff>82735</xdr:rowOff>
    </xdr:to>
    <xdr:sp macro="" textlink="">
      <xdr:nvSpPr>
        <xdr:cNvPr id="16" name="Rectangle à coins arrondis 15"/>
        <xdr:cNvSpPr/>
      </xdr:nvSpPr>
      <xdr:spPr>
        <a:xfrm>
          <a:off x="338671" y="1301735"/>
          <a:ext cx="2772000" cy="432000"/>
        </a:xfrm>
        <a:prstGeom prst="roundRect">
          <a:avLst>
            <a:gd name="adj" fmla="val 42868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618079</xdr:colOff>
      <xdr:row>9</xdr:row>
      <xdr:rowOff>16915</xdr:rowOff>
    </xdr:from>
    <xdr:to>
      <xdr:col>10</xdr:col>
      <xdr:colOff>553745</xdr:colOff>
      <xdr:row>29</xdr:row>
      <xdr:rowOff>29332</xdr:rowOff>
    </xdr:to>
    <xdr:sp macro="" textlink="">
      <xdr:nvSpPr>
        <xdr:cNvPr id="21" name="Rectangle à coins arrondis 20"/>
        <xdr:cNvSpPr/>
      </xdr:nvSpPr>
      <xdr:spPr>
        <a:xfrm>
          <a:off x="3200412" y="1858415"/>
          <a:ext cx="2772000" cy="3875334"/>
        </a:xfrm>
        <a:prstGeom prst="roundRect">
          <a:avLst>
            <a:gd name="adj" fmla="val 10203"/>
          </a:avLst>
        </a:prstGeom>
        <a:noFill/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618078</xdr:colOff>
      <xdr:row>6</xdr:row>
      <xdr:rowOff>31735</xdr:rowOff>
    </xdr:from>
    <xdr:to>
      <xdr:col>10</xdr:col>
      <xdr:colOff>553744</xdr:colOff>
      <xdr:row>8</xdr:row>
      <xdr:rowOff>82735</xdr:rowOff>
    </xdr:to>
    <xdr:sp macro="" textlink="">
      <xdr:nvSpPr>
        <xdr:cNvPr id="22" name="Rectangle à coins arrondis 21"/>
        <xdr:cNvSpPr/>
      </xdr:nvSpPr>
      <xdr:spPr>
        <a:xfrm>
          <a:off x="3200411" y="1301735"/>
          <a:ext cx="2772000" cy="432000"/>
        </a:xfrm>
        <a:prstGeom prst="roundRect">
          <a:avLst>
            <a:gd name="adj" fmla="val 42868"/>
          </a:avLst>
        </a:prstGeom>
        <a:noFill/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675228</xdr:colOff>
      <xdr:row>9</xdr:row>
      <xdr:rowOff>16915</xdr:rowOff>
    </xdr:from>
    <xdr:to>
      <xdr:col>14</xdr:col>
      <xdr:colOff>494478</xdr:colOff>
      <xdr:row>29</xdr:row>
      <xdr:rowOff>29332</xdr:rowOff>
    </xdr:to>
    <xdr:sp macro="" textlink="">
      <xdr:nvSpPr>
        <xdr:cNvPr id="23" name="Rectangle à coins arrondis 22"/>
        <xdr:cNvSpPr/>
      </xdr:nvSpPr>
      <xdr:spPr>
        <a:xfrm>
          <a:off x="6093895" y="1858415"/>
          <a:ext cx="2772000" cy="3875334"/>
        </a:xfrm>
        <a:prstGeom prst="roundRect">
          <a:avLst>
            <a:gd name="adj" fmla="val 10203"/>
          </a:avLst>
        </a:prstGeom>
        <a:noFill/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675227</xdr:colOff>
      <xdr:row>6</xdr:row>
      <xdr:rowOff>31735</xdr:rowOff>
    </xdr:from>
    <xdr:to>
      <xdr:col>14</xdr:col>
      <xdr:colOff>494477</xdr:colOff>
      <xdr:row>8</xdr:row>
      <xdr:rowOff>82735</xdr:rowOff>
    </xdr:to>
    <xdr:sp macro="" textlink="">
      <xdr:nvSpPr>
        <xdr:cNvPr id="24" name="Rectangle à coins arrondis 23"/>
        <xdr:cNvSpPr/>
      </xdr:nvSpPr>
      <xdr:spPr>
        <a:xfrm>
          <a:off x="6093894" y="1301735"/>
          <a:ext cx="2772000" cy="432000"/>
        </a:xfrm>
        <a:prstGeom prst="roundRect">
          <a:avLst>
            <a:gd name="adj" fmla="val 42868"/>
          </a:avLst>
        </a:prstGeom>
        <a:noFill/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719680</xdr:colOff>
      <xdr:row>9</xdr:row>
      <xdr:rowOff>152382</xdr:rowOff>
    </xdr:from>
    <xdr:to>
      <xdr:col>10</xdr:col>
      <xdr:colOff>486846</xdr:colOff>
      <xdr:row>27</xdr:row>
      <xdr:rowOff>25383</xdr:rowOff>
    </xdr:to>
    <xdr:sp macro="" textlink="" fLocksText="0">
      <xdr:nvSpPr>
        <xdr:cNvPr id="26" name="ZoneTexte 25"/>
        <xdr:cNvSpPr txBox="1"/>
      </xdr:nvSpPr>
      <xdr:spPr>
        <a:xfrm>
          <a:off x="3302013" y="1993882"/>
          <a:ext cx="2603500" cy="3354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 fLocksWithSheet="0"/>
  </xdr:twoCellAnchor>
  <xdr:twoCellAnchor>
    <xdr:from>
      <xdr:col>10</xdr:col>
      <xdr:colOff>776829</xdr:colOff>
      <xdr:row>9</xdr:row>
      <xdr:rowOff>152382</xdr:rowOff>
    </xdr:from>
    <xdr:to>
      <xdr:col>14</xdr:col>
      <xdr:colOff>402179</xdr:colOff>
      <xdr:row>27</xdr:row>
      <xdr:rowOff>25383</xdr:rowOff>
    </xdr:to>
    <xdr:sp macro="" textlink="" fLocksText="0">
      <xdr:nvSpPr>
        <xdr:cNvPr id="27" name="ZoneTexte 26"/>
        <xdr:cNvSpPr txBox="1"/>
      </xdr:nvSpPr>
      <xdr:spPr>
        <a:xfrm>
          <a:off x="6195496" y="1993882"/>
          <a:ext cx="2578100" cy="3354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 fLocksWithSheet="0"/>
  </xdr:twoCellAnchor>
  <xdr:twoCellAnchor>
    <xdr:from>
      <xdr:col>2</xdr:col>
      <xdr:colOff>46573</xdr:colOff>
      <xdr:row>9</xdr:row>
      <xdr:rowOff>152382</xdr:rowOff>
    </xdr:from>
    <xdr:to>
      <xdr:col>6</xdr:col>
      <xdr:colOff>395823</xdr:colOff>
      <xdr:row>27</xdr:row>
      <xdr:rowOff>25383</xdr:rowOff>
    </xdr:to>
    <xdr:sp macro="" textlink="">
      <xdr:nvSpPr>
        <xdr:cNvPr id="28" name="ZoneTexte 27"/>
        <xdr:cNvSpPr txBox="1"/>
      </xdr:nvSpPr>
      <xdr:spPr>
        <a:xfrm>
          <a:off x="459323" y="1993882"/>
          <a:ext cx="2518833" cy="3354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L’environnement local, le territoire</a:t>
          </a:r>
          <a:endParaRPr lang="fr-FR" sz="1200">
            <a:effectLst/>
          </a:endParaRPr>
        </a:p>
        <a:p>
          <a:pPr rtl="0" eaLnBrk="1" latinLnBrk="0" hangingPunct="1"/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conduite de l’assolement</a:t>
          </a:r>
          <a:endParaRPr lang="fr-FR" sz="1200">
            <a:effectLst/>
          </a:endParaRPr>
        </a:p>
        <a:p>
          <a:pPr rtl="0" eaLnBrk="1" latinLnBrk="0" hangingPunct="1"/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fr-F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niveau d’intensification</a:t>
          </a:r>
          <a:endParaRPr lang="fr-FR" sz="1200">
            <a:effectLst/>
          </a:endParaRPr>
        </a:p>
        <a:p>
          <a:pPr rtl="0" eaLnBrk="1" latinLnBrk="0" hangingPunct="1"/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gestion des fourrages</a:t>
          </a:r>
          <a:endParaRPr lang="fr-FR" sz="1200">
            <a:effectLst/>
          </a:endParaRPr>
        </a:p>
        <a:p>
          <a:pPr rtl="0" eaLnBrk="1" latinLnBrk="0" hangingPunct="1"/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gestion des pâtures</a:t>
          </a:r>
          <a:endParaRPr lang="fr-FR" sz="1200">
            <a:effectLst/>
          </a:endParaRPr>
        </a:p>
        <a:p>
          <a:pPr rtl="0" eaLnBrk="1" latinLnBrk="0" hangingPunct="1"/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endParaRPr lang="fr-FR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latinLnBrk="0" hangingPunct="1"/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La conduite du troupeau </a:t>
          </a:r>
          <a:endParaRPr lang="fr-FR" sz="1200">
            <a:effectLst/>
          </a:endParaRPr>
        </a:p>
        <a:p>
          <a:endParaRPr lang="fr-FR" sz="1100"/>
        </a:p>
      </xdr:txBody>
    </xdr:sp>
    <xdr:clientData/>
  </xdr:twoCellAnchor>
  <xdr:oneCellAnchor>
    <xdr:from>
      <xdr:col>2</xdr:col>
      <xdr:colOff>63506</xdr:colOff>
      <xdr:row>6</xdr:row>
      <xdr:rowOff>92949</xdr:rowOff>
    </xdr:from>
    <xdr:ext cx="2497667" cy="311496"/>
    <xdr:sp macro="" textlink="">
      <xdr:nvSpPr>
        <xdr:cNvPr id="29" name="ZoneTexte 28"/>
        <xdr:cNvSpPr txBox="1"/>
      </xdr:nvSpPr>
      <xdr:spPr>
        <a:xfrm>
          <a:off x="476256" y="1362949"/>
          <a:ext cx="249766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fr-FR" sz="1400" b="1"/>
            <a:t>Critères</a:t>
          </a:r>
        </a:p>
      </xdr:txBody>
    </xdr:sp>
    <xdr:clientData/>
  </xdr:oneCellAnchor>
  <xdr:oneCellAnchor>
    <xdr:from>
      <xdr:col>6</xdr:col>
      <xdr:colOff>755663</xdr:colOff>
      <xdr:row>5</xdr:row>
      <xdr:rowOff>156935</xdr:rowOff>
    </xdr:from>
    <xdr:ext cx="2497667" cy="530658"/>
    <xdr:sp macro="" textlink="">
      <xdr:nvSpPr>
        <xdr:cNvPr id="30" name="ZoneTexte 29"/>
        <xdr:cNvSpPr txBox="1"/>
      </xdr:nvSpPr>
      <xdr:spPr>
        <a:xfrm>
          <a:off x="3337996" y="1236435"/>
          <a:ext cx="24976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rgbClr val="90C226"/>
              </a:solidFill>
              <a:effectLst/>
              <a:latin typeface="+mn-lt"/>
              <a:ea typeface="+mn-ea"/>
              <a:cs typeface="+mn-cs"/>
            </a:rPr>
            <a:t>Les facteurs favorables à l’autonomie alimentaire</a:t>
          </a:r>
          <a:endParaRPr lang="fr-FR" sz="1400">
            <a:solidFill>
              <a:srgbClr val="90C226"/>
            </a:solidFill>
            <a:effectLst/>
          </a:endParaRPr>
        </a:p>
      </xdr:txBody>
    </xdr:sp>
    <xdr:clientData/>
  </xdr:oneCellAnchor>
  <xdr:oneCellAnchor>
    <xdr:from>
      <xdr:col>10</xdr:col>
      <xdr:colOff>802229</xdr:colOff>
      <xdr:row>5</xdr:row>
      <xdr:rowOff>182334</xdr:rowOff>
    </xdr:from>
    <xdr:ext cx="2497667" cy="530658"/>
    <xdr:sp macro="" textlink="">
      <xdr:nvSpPr>
        <xdr:cNvPr id="31" name="ZoneTexte 30"/>
        <xdr:cNvSpPr txBox="1"/>
      </xdr:nvSpPr>
      <xdr:spPr>
        <a:xfrm>
          <a:off x="6220896" y="1261834"/>
          <a:ext cx="249766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accent6"/>
              </a:solidFill>
              <a:effectLst/>
              <a:latin typeface="+mn-lt"/>
              <a:ea typeface="+mn-ea"/>
              <a:cs typeface="+mn-cs"/>
            </a:rPr>
            <a:t>Les facteurs défavorables à l’autonomie alimentaire</a:t>
          </a:r>
          <a:endParaRPr lang="fr-FR" sz="1400">
            <a:solidFill>
              <a:schemeClr val="accent6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C35"/>
  <sheetViews>
    <sheetView tabSelected="1" view="pageLayout" zoomScale="110" zoomScaleNormal="90" zoomScaleSheetLayoutView="120" zoomScalePageLayoutView="110" workbookViewId="0">
      <selection activeCell="E3" sqref="E3"/>
    </sheetView>
  </sheetViews>
  <sheetFormatPr baseColWidth="10" defaultRowHeight="15" x14ac:dyDescent="0.25"/>
  <cols>
    <col min="1" max="1" width="2.85546875" style="68" customWidth="1"/>
    <col min="2" max="2" width="17.7109375" style="68" customWidth="1"/>
    <col min="3" max="3" width="7.140625" style="68" customWidth="1"/>
    <col min="4" max="4" width="11.28515625" style="68" customWidth="1"/>
    <col min="5" max="5" width="9.7109375" style="68" customWidth="1"/>
    <col min="6" max="6" width="9.140625" style="68" customWidth="1"/>
    <col min="7" max="7" width="8.28515625" style="68" customWidth="1"/>
    <col min="8" max="8" width="8.5703125" style="68" customWidth="1"/>
    <col min="9" max="9" width="5.140625" style="68" customWidth="1"/>
    <col min="10" max="10" width="13.5703125" style="68" customWidth="1"/>
    <col min="11" max="12" width="9.42578125" style="68" customWidth="1"/>
    <col min="13" max="13" width="11.5703125" style="68" customWidth="1"/>
    <col min="14" max="16384" width="11.42578125" style="68"/>
  </cols>
  <sheetData>
    <row r="1" spans="1:29" ht="9.75" customHeight="1" x14ac:dyDescent="0.25"/>
    <row r="2" spans="1:29" ht="14.25" customHeight="1" x14ac:dyDescent="0.25"/>
    <row r="3" spans="1:29" ht="14.25" customHeight="1" x14ac:dyDescent="0.25">
      <c r="A3" s="69"/>
      <c r="B3" s="70"/>
      <c r="C3" s="70"/>
      <c r="D3" s="71" t="s">
        <v>21</v>
      </c>
      <c r="E3" s="98"/>
      <c r="F3" s="72" t="s">
        <v>48</v>
      </c>
      <c r="G3" s="149"/>
      <c r="H3" s="149"/>
      <c r="I3" s="70"/>
      <c r="J3" s="70"/>
      <c r="K3" s="70"/>
      <c r="L3" s="73"/>
    </row>
    <row r="4" spans="1:29" ht="14.25" customHeight="1" x14ac:dyDescent="0.25">
      <c r="A4" s="150" t="s">
        <v>19</v>
      </c>
      <c r="B4" s="150"/>
      <c r="C4" s="150"/>
      <c r="D4" s="156"/>
      <c r="E4" s="156"/>
      <c r="F4" s="156"/>
      <c r="G4" s="156"/>
      <c r="H4" s="69"/>
      <c r="I4" s="69"/>
      <c r="J4" s="69"/>
      <c r="K4" s="69"/>
      <c r="L4" s="69"/>
    </row>
    <row r="5" spans="1:29" x14ac:dyDescent="0.25">
      <c r="A5" s="150" t="s">
        <v>11</v>
      </c>
      <c r="B5" s="150"/>
      <c r="C5" s="150"/>
      <c r="D5" s="156"/>
      <c r="E5" s="156"/>
      <c r="F5" s="156"/>
      <c r="G5" s="156"/>
      <c r="J5" s="153" t="s">
        <v>42</v>
      </c>
      <c r="K5" s="154"/>
      <c r="L5" s="154"/>
      <c r="M5" s="154"/>
      <c r="N5" s="155"/>
    </row>
    <row r="6" spans="1:29" ht="16.5" customHeight="1" x14ac:dyDescent="0.25">
      <c r="A6" s="132" t="s">
        <v>22</v>
      </c>
      <c r="B6" s="132"/>
      <c r="C6" s="132"/>
      <c r="D6" s="122"/>
      <c r="E6" s="133" t="s">
        <v>61</v>
      </c>
      <c r="F6" s="133"/>
      <c r="G6" s="74">
        <f>NbrChevre*0.19</f>
        <v>0</v>
      </c>
      <c r="J6" s="151" t="s">
        <v>35</v>
      </c>
      <c r="K6" s="152"/>
      <c r="L6" s="97"/>
      <c r="M6" s="75" t="s">
        <v>36</v>
      </c>
      <c r="N6" s="99"/>
    </row>
    <row r="7" spans="1:29" x14ac:dyDescent="0.25">
      <c r="A7" s="133" t="s">
        <v>23</v>
      </c>
      <c r="B7" s="133"/>
      <c r="C7" s="133"/>
      <c r="D7" s="122"/>
      <c r="E7" s="133" t="s">
        <v>57</v>
      </c>
      <c r="F7" s="133"/>
      <c r="G7" s="97"/>
      <c r="J7" s="151" t="s">
        <v>24</v>
      </c>
      <c r="K7" s="152"/>
      <c r="L7" s="97"/>
      <c r="M7" s="75" t="s">
        <v>25</v>
      </c>
      <c r="N7" s="99"/>
    </row>
    <row r="8" spans="1:29" x14ac:dyDescent="0.25">
      <c r="A8" s="133" t="s">
        <v>49</v>
      </c>
      <c r="B8" s="133"/>
      <c r="C8" s="133"/>
      <c r="D8" s="133"/>
      <c r="E8" s="206"/>
      <c r="F8" s="206"/>
      <c r="G8" s="206"/>
      <c r="H8" s="76"/>
      <c r="I8" s="76"/>
      <c r="J8" s="76"/>
      <c r="K8" s="77"/>
      <c r="L8" s="77"/>
      <c r="M8" s="78"/>
    </row>
    <row r="9" spans="1:29" ht="5.25" customHeight="1" thickBot="1" x14ac:dyDescent="0.3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</row>
    <row r="10" spans="1:29" ht="16.5" customHeight="1" thickBot="1" x14ac:dyDescent="0.3">
      <c r="A10" s="140" t="s">
        <v>26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2"/>
      <c r="M10" s="78"/>
      <c r="N10" s="148" t="s">
        <v>106</v>
      </c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</row>
    <row r="11" spans="1:29" ht="52.5" customHeight="1" x14ac:dyDescent="0.25">
      <c r="A11" s="80"/>
      <c r="B11" s="143" t="s">
        <v>59</v>
      </c>
      <c r="C11" s="81" t="s">
        <v>27</v>
      </c>
      <c r="D11" s="81" t="s">
        <v>28</v>
      </c>
      <c r="E11" s="81" t="s">
        <v>29</v>
      </c>
      <c r="F11" s="81" t="s">
        <v>30</v>
      </c>
      <c r="G11" s="81" t="s">
        <v>32</v>
      </c>
      <c r="H11" s="81" t="s">
        <v>31</v>
      </c>
      <c r="I11" s="143" t="s">
        <v>0</v>
      </c>
      <c r="J11" s="81" t="s">
        <v>103</v>
      </c>
      <c r="K11" s="81" t="s">
        <v>104</v>
      </c>
      <c r="L11" s="81" t="s">
        <v>105</v>
      </c>
      <c r="N11" s="148"/>
    </row>
    <row r="12" spans="1:29" x14ac:dyDescent="0.25">
      <c r="A12" s="82"/>
      <c r="B12" s="144"/>
      <c r="C12" s="145" t="s">
        <v>114</v>
      </c>
      <c r="D12" s="146"/>
      <c r="E12" s="146"/>
      <c r="F12" s="146"/>
      <c r="G12" s="146"/>
      <c r="H12" s="147"/>
      <c r="I12" s="144"/>
      <c r="J12" s="145" t="s">
        <v>33</v>
      </c>
      <c r="K12" s="146"/>
      <c r="L12" s="147"/>
      <c r="N12" s="148"/>
    </row>
    <row r="13" spans="1:29" x14ac:dyDescent="0.25">
      <c r="A13" s="134" t="s">
        <v>2</v>
      </c>
      <c r="B13" s="94"/>
      <c r="C13" s="66"/>
      <c r="D13" s="66"/>
      <c r="E13" s="5"/>
      <c r="F13" s="5"/>
      <c r="G13" s="5"/>
      <c r="H13" s="5"/>
      <c r="I13" s="95"/>
      <c r="J13" s="20">
        <f>(D13+E13+F13+C13-G13-H13)*I13</f>
        <v>0</v>
      </c>
      <c r="K13" s="20">
        <f>(F13)*I13</f>
        <v>0</v>
      </c>
      <c r="L13" s="20">
        <f>E13*I13</f>
        <v>0</v>
      </c>
      <c r="N13" s="148"/>
    </row>
    <row r="14" spans="1:29" x14ac:dyDescent="0.25">
      <c r="A14" s="135"/>
      <c r="B14" s="96"/>
      <c r="C14" s="66"/>
      <c r="D14" s="66"/>
      <c r="E14" s="5"/>
      <c r="F14" s="5"/>
      <c r="G14" s="5"/>
      <c r="H14" s="5"/>
      <c r="I14" s="95"/>
      <c r="J14" s="20">
        <f>(D14+E14+F14+C14-G14-H14)*I14</f>
        <v>0</v>
      </c>
      <c r="K14" s="20">
        <f t="shared" ref="K14:K18" si="0">(F14)*I14</f>
        <v>0</v>
      </c>
      <c r="L14" s="20">
        <f t="shared" ref="L14:L18" si="1">E14*I14</f>
        <v>0</v>
      </c>
      <c r="N14" s="148"/>
    </row>
    <row r="15" spans="1:29" x14ac:dyDescent="0.25">
      <c r="A15" s="135"/>
      <c r="B15" s="94"/>
      <c r="C15" s="66"/>
      <c r="D15" s="66"/>
      <c r="E15" s="5"/>
      <c r="F15" s="5"/>
      <c r="G15" s="5"/>
      <c r="H15" s="5"/>
      <c r="I15" s="95"/>
      <c r="J15" s="20">
        <f t="shared" ref="J15:J18" si="2">(D15+E15+F15+C15-G15-H15)*I15</f>
        <v>0</v>
      </c>
      <c r="K15" s="20">
        <f t="shared" si="0"/>
        <v>0</v>
      </c>
      <c r="L15" s="20">
        <f t="shared" si="1"/>
        <v>0</v>
      </c>
      <c r="N15" s="148"/>
    </row>
    <row r="16" spans="1:29" x14ac:dyDescent="0.25">
      <c r="A16" s="135"/>
      <c r="B16" s="94"/>
      <c r="C16" s="66"/>
      <c r="D16" s="66"/>
      <c r="E16" s="5"/>
      <c r="F16" s="5"/>
      <c r="G16" s="5"/>
      <c r="H16" s="5"/>
      <c r="I16" s="95"/>
      <c r="J16" s="20">
        <f t="shared" si="2"/>
        <v>0</v>
      </c>
      <c r="K16" s="20">
        <f t="shared" si="0"/>
        <v>0</v>
      </c>
      <c r="L16" s="20">
        <f t="shared" si="1"/>
        <v>0</v>
      </c>
      <c r="N16" s="148"/>
    </row>
    <row r="17" spans="1:14" x14ac:dyDescent="0.25">
      <c r="A17" s="135"/>
      <c r="B17" s="94"/>
      <c r="C17" s="66"/>
      <c r="D17" s="66"/>
      <c r="E17" s="5"/>
      <c r="F17" s="5"/>
      <c r="G17" s="5"/>
      <c r="H17" s="5"/>
      <c r="I17" s="95"/>
      <c r="J17" s="20">
        <f t="shared" si="2"/>
        <v>0</v>
      </c>
      <c r="K17" s="20">
        <f t="shared" si="0"/>
        <v>0</v>
      </c>
      <c r="L17" s="20">
        <f t="shared" si="1"/>
        <v>0</v>
      </c>
    </row>
    <row r="18" spans="1:14" ht="15" customHeight="1" x14ac:dyDescent="0.25">
      <c r="A18" s="135"/>
      <c r="B18" s="96"/>
      <c r="C18" s="66"/>
      <c r="D18" s="66"/>
      <c r="E18" s="5"/>
      <c r="F18" s="5"/>
      <c r="G18" s="5"/>
      <c r="H18" s="5"/>
      <c r="I18" s="95"/>
      <c r="J18" s="20">
        <f t="shared" si="2"/>
        <v>0</v>
      </c>
      <c r="K18" s="20">
        <f t="shared" si="0"/>
        <v>0</v>
      </c>
      <c r="L18" s="20">
        <f t="shared" si="1"/>
        <v>0</v>
      </c>
      <c r="M18" s="202" t="s">
        <v>108</v>
      </c>
      <c r="N18" s="203"/>
    </row>
    <row r="19" spans="1:14" x14ac:dyDescent="0.25">
      <c r="A19" s="135"/>
      <c r="B19" s="83" t="s">
        <v>65</v>
      </c>
      <c r="C19" s="66"/>
      <c r="D19" s="66"/>
      <c r="E19" s="5"/>
      <c r="F19" s="5"/>
      <c r="G19" s="5"/>
      <c r="H19" s="5"/>
      <c r="I19" s="95"/>
      <c r="J19" s="20">
        <f>IF(Autonomie!E16=1,1.1*NbrChevre-(J13+J14+J15+J16+J17+J18)*0.85-TotalDeshy-TotalConc,0)</f>
        <v>0</v>
      </c>
      <c r="K19" s="20"/>
      <c r="L19" s="20"/>
      <c r="M19" s="202"/>
      <c r="N19" s="203"/>
    </row>
    <row r="20" spans="1:14" x14ac:dyDescent="0.25">
      <c r="A20" s="136"/>
      <c r="B20" s="137" t="s">
        <v>4</v>
      </c>
      <c r="C20" s="138"/>
      <c r="D20" s="138"/>
      <c r="E20" s="138"/>
      <c r="F20" s="138"/>
      <c r="G20" s="138"/>
      <c r="H20" s="138"/>
      <c r="I20" s="139"/>
      <c r="J20" s="84">
        <f>SUM(J13:J19)</f>
        <v>0</v>
      </c>
      <c r="K20" s="84">
        <f>SUM(K13:K19)</f>
        <v>0</v>
      </c>
      <c r="L20" s="84">
        <f>SUM(L13:L19)</f>
        <v>0</v>
      </c>
      <c r="M20" s="202"/>
      <c r="N20" s="203"/>
    </row>
    <row r="21" spans="1:14" x14ac:dyDescent="0.25">
      <c r="A21" s="129" t="s">
        <v>60</v>
      </c>
      <c r="B21" s="96"/>
      <c r="C21" s="66"/>
      <c r="D21" s="66"/>
      <c r="E21" s="5"/>
      <c r="F21" s="5"/>
      <c r="G21" s="5"/>
      <c r="H21" s="5"/>
      <c r="I21" s="95"/>
      <c r="J21" s="20">
        <f>(D21+E21+F21+C21-G21-H21)*I21</f>
        <v>0</v>
      </c>
      <c r="K21" s="20">
        <f>(F21)*I21</f>
        <v>0</v>
      </c>
      <c r="L21" s="20">
        <f>E21*I21</f>
        <v>0</v>
      </c>
      <c r="M21" s="204"/>
      <c r="N21" s="205"/>
    </row>
    <row r="22" spans="1:14" x14ac:dyDescent="0.25">
      <c r="A22" s="130"/>
      <c r="B22" s="96"/>
      <c r="C22" s="66"/>
      <c r="D22" s="66"/>
      <c r="E22" s="5"/>
      <c r="F22" s="5"/>
      <c r="G22" s="5"/>
      <c r="H22" s="5"/>
      <c r="I22" s="95"/>
      <c r="J22" s="20">
        <f>(D22+E22+F22+C22-G22-H22)*I22</f>
        <v>0</v>
      </c>
      <c r="K22" s="20">
        <f t="shared" ref="K22" si="3">(F22)*I22</f>
        <v>0</v>
      </c>
      <c r="L22" s="20">
        <f t="shared" ref="L22" si="4">E22*I22</f>
        <v>0</v>
      </c>
      <c r="N22" s="201"/>
    </row>
    <row r="23" spans="1:14" x14ac:dyDescent="0.25">
      <c r="A23" s="131"/>
      <c r="B23" s="137" t="s">
        <v>109</v>
      </c>
      <c r="C23" s="138"/>
      <c r="D23" s="138"/>
      <c r="E23" s="138"/>
      <c r="F23" s="138"/>
      <c r="G23" s="138"/>
      <c r="H23" s="138"/>
      <c r="I23" s="85"/>
      <c r="J23" s="84">
        <f>SUM(J21:J22)</f>
        <v>0</v>
      </c>
      <c r="K23" s="84">
        <f>SUM(K21:K22)</f>
        <v>0</v>
      </c>
      <c r="L23" s="84">
        <f>SUM(L21:L22)</f>
        <v>0</v>
      </c>
    </row>
    <row r="24" spans="1:14" x14ac:dyDescent="0.25">
      <c r="A24" s="129" t="s">
        <v>1</v>
      </c>
      <c r="B24" s="94"/>
      <c r="C24" s="66"/>
      <c r="D24" s="66"/>
      <c r="E24" s="5"/>
      <c r="F24" s="5"/>
      <c r="G24" s="5"/>
      <c r="H24" s="5"/>
      <c r="I24" s="95"/>
      <c r="J24" s="20">
        <f>(D24+E24+F24+C24-G24-H24)*I24</f>
        <v>0</v>
      </c>
      <c r="K24" s="20">
        <f>(F24)*I24</f>
        <v>0</v>
      </c>
      <c r="L24" s="20">
        <f>E24*I24</f>
        <v>0</v>
      </c>
    </row>
    <row r="25" spans="1:14" x14ac:dyDescent="0.25">
      <c r="A25" s="130"/>
      <c r="B25" s="96"/>
      <c r="C25" s="66"/>
      <c r="D25" s="66"/>
      <c r="E25" s="5"/>
      <c r="F25" s="5"/>
      <c r="G25" s="5"/>
      <c r="H25" s="5"/>
      <c r="I25" s="95"/>
      <c r="J25" s="20">
        <f t="shared" ref="J25:J30" si="5">(D25+E25+F25+C25-G25-H25)*I25</f>
        <v>0</v>
      </c>
      <c r="K25" s="20">
        <f t="shared" ref="K25:K30" si="6">(F25)*I25</f>
        <v>0</v>
      </c>
      <c r="L25" s="20">
        <f t="shared" ref="L25:L30" si="7">E25*I25</f>
        <v>0</v>
      </c>
    </row>
    <row r="26" spans="1:14" x14ac:dyDescent="0.25">
      <c r="A26" s="130"/>
      <c r="B26" s="96"/>
      <c r="C26" s="66"/>
      <c r="D26" s="66"/>
      <c r="E26" s="5"/>
      <c r="F26" s="5"/>
      <c r="G26" s="5"/>
      <c r="H26" s="5"/>
      <c r="I26" s="95"/>
      <c r="J26" s="20">
        <f t="shared" si="5"/>
        <v>0</v>
      </c>
      <c r="K26" s="20">
        <f t="shared" si="6"/>
        <v>0</v>
      </c>
      <c r="L26" s="20">
        <f t="shared" si="7"/>
        <v>0</v>
      </c>
    </row>
    <row r="27" spans="1:14" x14ac:dyDescent="0.25">
      <c r="A27" s="130"/>
      <c r="B27" s="96"/>
      <c r="C27" s="66"/>
      <c r="D27" s="66"/>
      <c r="E27" s="5"/>
      <c r="F27" s="5"/>
      <c r="G27" s="5"/>
      <c r="H27" s="5"/>
      <c r="I27" s="95"/>
      <c r="J27" s="20">
        <f t="shared" si="5"/>
        <v>0</v>
      </c>
      <c r="K27" s="20">
        <f t="shared" si="6"/>
        <v>0</v>
      </c>
      <c r="L27" s="20">
        <f t="shared" si="7"/>
        <v>0</v>
      </c>
    </row>
    <row r="28" spans="1:14" x14ac:dyDescent="0.25">
      <c r="A28" s="130"/>
      <c r="B28" s="96"/>
      <c r="C28" s="66"/>
      <c r="D28" s="66"/>
      <c r="E28" s="5"/>
      <c r="F28" s="5"/>
      <c r="G28" s="5"/>
      <c r="H28" s="5"/>
      <c r="I28" s="95"/>
      <c r="J28" s="20">
        <f>(D28+E28+F28+C28-G28-H28)*I28</f>
        <v>0</v>
      </c>
      <c r="K28" s="20">
        <f t="shared" si="6"/>
        <v>0</v>
      </c>
      <c r="L28" s="20">
        <f>E28*I28</f>
        <v>0</v>
      </c>
    </row>
    <row r="29" spans="1:14" x14ac:dyDescent="0.25">
      <c r="A29" s="130"/>
      <c r="B29" s="96"/>
      <c r="C29" s="66"/>
      <c r="D29" s="66"/>
      <c r="E29" s="5"/>
      <c r="F29" s="5"/>
      <c r="G29" s="5"/>
      <c r="H29" s="5"/>
      <c r="I29" s="95"/>
      <c r="J29" s="20">
        <f t="shared" si="5"/>
        <v>0</v>
      </c>
      <c r="K29" s="20">
        <f>(F29)*I29</f>
        <v>0</v>
      </c>
      <c r="L29" s="20">
        <f t="shared" si="7"/>
        <v>0</v>
      </c>
    </row>
    <row r="30" spans="1:14" x14ac:dyDescent="0.25">
      <c r="A30" s="130"/>
      <c r="B30" s="96"/>
      <c r="C30" s="66"/>
      <c r="D30" s="66"/>
      <c r="E30" s="5"/>
      <c r="F30" s="5"/>
      <c r="G30" s="5"/>
      <c r="H30" s="5"/>
      <c r="I30" s="95"/>
      <c r="J30" s="20">
        <f t="shared" si="5"/>
        <v>0</v>
      </c>
      <c r="K30" s="20">
        <f t="shared" si="6"/>
        <v>0</v>
      </c>
      <c r="L30" s="20">
        <f t="shared" si="7"/>
        <v>0</v>
      </c>
    </row>
    <row r="31" spans="1:14" x14ac:dyDescent="0.25">
      <c r="A31" s="130"/>
      <c r="B31" s="137" t="s">
        <v>110</v>
      </c>
      <c r="C31" s="138"/>
      <c r="D31" s="138"/>
      <c r="E31" s="138"/>
      <c r="F31" s="138"/>
      <c r="G31" s="138"/>
      <c r="H31" s="138"/>
      <c r="I31" s="86"/>
      <c r="J31" s="84">
        <f>SUM(J24:J30)</f>
        <v>0</v>
      </c>
      <c r="K31" s="84">
        <f>SUM(K24:K30)</f>
        <v>0</v>
      </c>
      <c r="L31" s="84">
        <f>SUM(L24:L30)</f>
        <v>0</v>
      </c>
    </row>
    <row r="32" spans="1:14" x14ac:dyDescent="0.25">
      <c r="A32" s="131"/>
      <c r="B32" s="137" t="s">
        <v>111</v>
      </c>
      <c r="C32" s="138"/>
      <c r="D32" s="138"/>
      <c r="E32" s="138"/>
      <c r="F32" s="138"/>
      <c r="G32" s="138"/>
      <c r="H32" s="138"/>
      <c r="I32" s="86"/>
      <c r="J32" s="84">
        <f>TotalDeshy+TotalConc</f>
        <v>0</v>
      </c>
      <c r="K32" s="84">
        <f>TotalConcAchat+TotalDeshyAchat</f>
        <v>0</v>
      </c>
      <c r="L32" s="84">
        <f>TotalDeshyAchatPC+TotalConcAchatPC</f>
        <v>0</v>
      </c>
    </row>
    <row r="33" spans="1:12" s="90" customFormat="1" x14ac:dyDescent="0.25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9"/>
      <c r="L33" s="88"/>
    </row>
    <row r="34" spans="1:12" x14ac:dyDescent="0.25">
      <c r="A34" s="79"/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2"/>
    </row>
    <row r="35" spans="1:12" x14ac:dyDescent="0.25">
      <c r="A35" s="93"/>
    </row>
  </sheetData>
  <sheetProtection sheet="1" objects="1" scenarios="1" selectLockedCells="1"/>
  <mergeCells count="28">
    <mergeCell ref="M18:N20"/>
    <mergeCell ref="N10:N16"/>
    <mergeCell ref="G3:H3"/>
    <mergeCell ref="A8:D8"/>
    <mergeCell ref="E8:G8"/>
    <mergeCell ref="A4:C4"/>
    <mergeCell ref="J6:K6"/>
    <mergeCell ref="J7:K7"/>
    <mergeCell ref="A5:C5"/>
    <mergeCell ref="J5:N5"/>
    <mergeCell ref="E7:F7"/>
    <mergeCell ref="D4:G4"/>
    <mergeCell ref="D5:G5"/>
    <mergeCell ref="A24:A32"/>
    <mergeCell ref="A6:C6"/>
    <mergeCell ref="A7:C7"/>
    <mergeCell ref="A13:A20"/>
    <mergeCell ref="B32:H32"/>
    <mergeCell ref="B31:H31"/>
    <mergeCell ref="B23:H23"/>
    <mergeCell ref="B20:I20"/>
    <mergeCell ref="A10:L10"/>
    <mergeCell ref="B11:B12"/>
    <mergeCell ref="C12:H12"/>
    <mergeCell ref="I11:I12"/>
    <mergeCell ref="J12:L12"/>
    <mergeCell ref="E6:F6"/>
    <mergeCell ref="A21:A23"/>
  </mergeCells>
  <printOptions horizontalCentered="1"/>
  <pageMargins left="0.23622047244094491" right="0.23622047244094491" top="0.94488188976377963" bottom="0.55118110236220474" header="0.11811023622047245" footer="0.31496062992125984"/>
  <pageSetup paperSize="9" scale="99" orientation="landscape" r:id="rId1"/>
  <headerFooter>
    <oddHeader>&amp;L&amp;G&amp;C&amp;"-,Gras"&amp;16&amp;K90C226
DIAGNOSTIC 'AUTONOMIE ALIMENTAIRE' EN ELEVAGE CAPRIN         &amp;R&amp;G</oddHeader>
    <oddFooter>&amp;CAppui technique Autonomie Alimentaire - Version 2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5" name="Drop Down 7">
              <controlPr locked="0" defaultSize="0" autoLine="0" autoPict="0">
                <anchor moveWithCells="1">
                  <from>
                    <xdr:col>2</xdr:col>
                    <xdr:colOff>9525</xdr:colOff>
                    <xdr:row>18</xdr:row>
                    <xdr:rowOff>9525</xdr:rowOff>
                  </from>
                  <to>
                    <xdr:col>9</xdr:col>
                    <xdr:colOff>9525</xdr:colOff>
                    <xdr:row>18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L56"/>
  <sheetViews>
    <sheetView view="pageLayout" topLeftCell="A13" zoomScale="90" zoomScaleNormal="100" zoomScalePageLayoutView="90" workbookViewId="0">
      <selection activeCell="B23" sqref="B23"/>
    </sheetView>
  </sheetViews>
  <sheetFormatPr baseColWidth="10" defaultRowHeight="15" x14ac:dyDescent="0.25"/>
  <cols>
    <col min="1" max="1" width="0.42578125" customWidth="1"/>
    <col min="2" max="2" width="35.42578125" customWidth="1"/>
    <col min="3" max="3" width="11.7109375" bestFit="1" customWidth="1"/>
    <col min="4" max="4" width="9.42578125" bestFit="1" customWidth="1"/>
    <col min="5" max="5" width="0.5703125" customWidth="1"/>
    <col min="8" max="8" width="10.5703125" customWidth="1"/>
    <col min="10" max="11" width="8.85546875" customWidth="1"/>
  </cols>
  <sheetData>
    <row r="1" spans="1:12" ht="15" customHeight="1" x14ac:dyDescent="0.25">
      <c r="H1" s="163">
        <f>Elevage</f>
        <v>0</v>
      </c>
      <c r="I1" s="164"/>
      <c r="J1" s="164"/>
      <c r="K1" s="165"/>
    </row>
    <row r="2" spans="1:12" ht="15" customHeight="1" x14ac:dyDescent="0.25">
      <c r="C2" s="157"/>
      <c r="D2" s="157"/>
      <c r="E2" s="157"/>
      <c r="F2" s="157"/>
      <c r="H2" s="8" t="s">
        <v>20</v>
      </c>
      <c r="I2" s="166">
        <f>Technicien</f>
        <v>0</v>
      </c>
      <c r="J2" s="167"/>
      <c r="K2" s="168"/>
    </row>
    <row r="3" spans="1:12" ht="15" customHeight="1" x14ac:dyDescent="0.25">
      <c r="C3" s="157"/>
      <c r="D3" s="157"/>
      <c r="E3" s="157"/>
      <c r="F3" s="157"/>
      <c r="H3" s="8" t="s">
        <v>43</v>
      </c>
      <c r="I3" s="169">
        <f>Date</f>
        <v>0</v>
      </c>
      <c r="J3" s="170"/>
      <c r="K3" s="171"/>
    </row>
    <row r="4" spans="1:12" ht="15" customHeight="1" x14ac:dyDescent="0.25">
      <c r="H4" s="15"/>
      <c r="I4" s="16"/>
      <c r="J4" s="16"/>
      <c r="K4" s="16"/>
    </row>
    <row r="5" spans="1:12" ht="15" customHeight="1" x14ac:dyDescent="0.25">
      <c r="H5" s="15"/>
      <c r="I5" s="16"/>
      <c r="J5" s="16"/>
      <c r="K5" s="16"/>
    </row>
    <row r="6" spans="1:12" ht="15" customHeight="1" x14ac:dyDescent="0.25">
      <c r="H6" s="15"/>
      <c r="I6" s="16"/>
      <c r="J6" s="16"/>
      <c r="K6" s="16"/>
    </row>
    <row r="7" spans="1:12" ht="15" customHeight="1" x14ac:dyDescent="0.25">
      <c r="B7" s="63" t="s">
        <v>38</v>
      </c>
      <c r="C7" s="158">
        <f>NbrChevre</f>
        <v>0</v>
      </c>
      <c r="D7" s="159"/>
      <c r="G7" s="172" t="s">
        <v>24</v>
      </c>
      <c r="H7" s="172"/>
      <c r="I7" s="63">
        <f>SAU</f>
        <v>0</v>
      </c>
      <c r="J7" s="16"/>
      <c r="K7" s="16"/>
    </row>
    <row r="8" spans="1:12" ht="15" customHeight="1" x14ac:dyDescent="0.25">
      <c r="B8" s="63" t="s">
        <v>41</v>
      </c>
      <c r="C8" s="158">
        <f>UGBbv+UGB</f>
        <v>0</v>
      </c>
      <c r="D8" s="159"/>
      <c r="G8" s="172" t="s">
        <v>25</v>
      </c>
      <c r="H8" s="172"/>
      <c r="I8" s="63">
        <f>SFP</f>
        <v>0</v>
      </c>
      <c r="J8" s="169" t="s">
        <v>62</v>
      </c>
      <c r="K8" s="171"/>
      <c r="L8" s="127">
        <f>SFPCaprine</f>
        <v>0</v>
      </c>
    </row>
    <row r="9" spans="1:12" ht="15" customHeight="1" x14ac:dyDescent="0.25">
      <c r="B9" s="63" t="s">
        <v>39</v>
      </c>
      <c r="C9" s="158">
        <f>UGBbv+UGB+'SAISIE DES DONNEES'!G6</f>
        <v>0</v>
      </c>
      <c r="D9" s="159"/>
      <c r="G9" s="176"/>
      <c r="H9" s="176"/>
      <c r="I9" s="67"/>
      <c r="J9" s="16"/>
      <c r="K9" s="16"/>
    </row>
    <row r="10" spans="1:12" ht="15" customHeight="1" x14ac:dyDescent="0.25">
      <c r="H10" s="15"/>
      <c r="I10" s="16"/>
      <c r="J10" s="16"/>
      <c r="K10" s="16"/>
    </row>
    <row r="12" spans="1:12" x14ac:dyDescent="0.25">
      <c r="A12" s="1"/>
      <c r="B12" s="1"/>
      <c r="C12" s="12" t="s">
        <v>12</v>
      </c>
      <c r="D12" s="12" t="s">
        <v>13</v>
      </c>
    </row>
    <row r="13" spans="1:12" x14ac:dyDescent="0.25">
      <c r="B13" s="13" t="s">
        <v>9</v>
      </c>
      <c r="C13" s="64" t="e">
        <f>Autonomie!G4</f>
        <v>#DIV/0!</v>
      </c>
      <c r="D13" s="64" t="e">
        <f>Autonomie!H4</f>
        <v>#DIV/0!</v>
      </c>
    </row>
    <row r="14" spans="1:12" x14ac:dyDescent="0.25">
      <c r="B14" s="13" t="s">
        <v>63</v>
      </c>
      <c r="C14" s="64" t="e">
        <f>1-(TotalFourragesHorsPC+TotalFourragesPC+TotalDeshyAchat+TotalDeshyAchatPC)/(TotalFourrages+TotalDeshy)</f>
        <v>#DIV/0!</v>
      </c>
      <c r="D14" s="14" t="e">
        <f>1-(TotalFourragesHorsPC+TotalDeshyAchat)/(TotalFourrages+TotalDeshy)</f>
        <v>#DIV/0!</v>
      </c>
    </row>
    <row r="15" spans="1:12" x14ac:dyDescent="0.25">
      <c r="B15" s="13" t="s">
        <v>18</v>
      </c>
      <c r="C15" s="14" t="e">
        <f>1-(TotalConcAchatPC+TotalConcAchat)/TotalConc</f>
        <v>#DIV/0!</v>
      </c>
      <c r="D15" s="14" t="e">
        <f>1-(TotalConcAchat)/TotalConc</f>
        <v>#DIV/0!</v>
      </c>
    </row>
    <row r="16" spans="1:12" ht="18.75" customHeight="1" x14ac:dyDescent="0.25"/>
    <row r="17" spans="2:8" x14ac:dyDescent="0.25">
      <c r="B17" s="13" t="s">
        <v>14</v>
      </c>
      <c r="C17" s="177" t="e">
        <f>Autonomie!G5</f>
        <v>#DIV/0!</v>
      </c>
      <c r="D17" s="178"/>
    </row>
    <row r="18" spans="2:8" x14ac:dyDescent="0.25">
      <c r="B18" s="13" t="s">
        <v>15</v>
      </c>
      <c r="C18" s="161" t="e">
        <f>Autonomie!G8</f>
        <v>#DIV/0!</v>
      </c>
      <c r="D18" s="162"/>
    </row>
    <row r="19" spans="2:8" x14ac:dyDescent="0.25">
      <c r="B19" s="13" t="s">
        <v>40</v>
      </c>
      <c r="C19" s="173" t="e">
        <f>Chargement</f>
        <v>#DIV/0!</v>
      </c>
      <c r="D19" s="174"/>
    </row>
    <row r="20" spans="2:8" x14ac:dyDescent="0.25">
      <c r="B20" s="13" t="s">
        <v>37</v>
      </c>
      <c r="C20" s="161" t="e">
        <f>Lait/NbrChevre</f>
        <v>#DIV/0!</v>
      </c>
      <c r="D20" s="162"/>
    </row>
    <row r="22" spans="2:8" x14ac:dyDescent="0.25">
      <c r="B22" s="65" t="s">
        <v>112</v>
      </c>
      <c r="C22" s="160" t="e">
        <f>Légumineuses/SFPCaprine</f>
        <v>#DIV/0!</v>
      </c>
      <c r="D22" s="160"/>
    </row>
    <row r="23" spans="2:8" x14ac:dyDescent="0.25">
      <c r="B23" s="65" t="s">
        <v>58</v>
      </c>
      <c r="C23" s="160" t="e">
        <f>1-C13</f>
        <v>#DIV/0!</v>
      </c>
      <c r="D23" s="160"/>
    </row>
    <row r="24" spans="2:8" x14ac:dyDescent="0.25">
      <c r="D24" s="6"/>
      <c r="E24" s="6"/>
      <c r="F24" s="7"/>
      <c r="G24" s="6"/>
    </row>
    <row r="25" spans="2:8" ht="15" customHeight="1" x14ac:dyDescent="0.25">
      <c r="B25" s="175" t="s">
        <v>102</v>
      </c>
      <c r="C25" s="175"/>
      <c r="D25" s="175"/>
      <c r="E25" s="123"/>
      <c r="F25" s="207" t="e">
        <f>EcartIngestionThéorique</f>
        <v>#DIV/0!</v>
      </c>
      <c r="G25" s="208">
        <f>EcartIngestion</f>
        <v>0</v>
      </c>
      <c r="H25" s="128" t="s">
        <v>107</v>
      </c>
    </row>
    <row r="26" spans="2:8" x14ac:dyDescent="0.25">
      <c r="B26" s="126"/>
      <c r="C26" s="125"/>
      <c r="D26" s="42"/>
      <c r="E26" s="6"/>
    </row>
    <row r="27" spans="2:8" x14ac:dyDescent="0.25">
      <c r="B27" s="6"/>
      <c r="C27" s="6"/>
      <c r="D27" s="17"/>
      <c r="E27" s="6"/>
    </row>
    <row r="40" ht="41.25" customHeight="1" x14ac:dyDescent="0.25"/>
    <row r="47" ht="14.25" customHeight="1" x14ac:dyDescent="0.25"/>
    <row r="48" ht="53.25" customHeight="1" x14ac:dyDescent="0.25"/>
    <row r="56" ht="44.25" customHeight="1" x14ac:dyDescent="0.25"/>
  </sheetData>
  <sheetProtection sheet="1" objects="1" scenarios="1" selectLockedCells="1"/>
  <mergeCells count="18">
    <mergeCell ref="B25:D25"/>
    <mergeCell ref="G9:H9"/>
    <mergeCell ref="C17:D17"/>
    <mergeCell ref="C23:D23"/>
    <mergeCell ref="H1:K1"/>
    <mergeCell ref="I2:K2"/>
    <mergeCell ref="I3:K3"/>
    <mergeCell ref="G7:H7"/>
    <mergeCell ref="G8:H8"/>
    <mergeCell ref="J8:K8"/>
    <mergeCell ref="C2:F3"/>
    <mergeCell ref="C7:D7"/>
    <mergeCell ref="C8:D8"/>
    <mergeCell ref="C9:D9"/>
    <mergeCell ref="C22:D22"/>
    <mergeCell ref="C18:D18"/>
    <mergeCell ref="C19:D19"/>
    <mergeCell ref="C20:D20"/>
  </mergeCells>
  <printOptions horizontalCentered="1"/>
  <pageMargins left="0.23622047244094491" right="0.23622047244094491" top="0.94488188976377963" bottom="0.55118110236220474" header="0.11811023622047245" footer="0.31496062992125984"/>
  <pageSetup paperSize="9" scale="99" orientation="landscape" r:id="rId1"/>
  <headerFooter>
    <oddHeader>&amp;L&amp;G&amp;C&amp;"-,Gras"&amp;16&amp;K90C226
DIAGNOSTIC 'AUTONOMIE ALIMENTAIRE' EN ELEVAGE CAPRIN         &amp;R&amp;G</oddHeader>
    <oddFooter>&amp;CAppui technique Autonomie Alimentaire - Version 2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H33"/>
  <sheetViews>
    <sheetView view="pageLayout" zoomScaleNormal="100" workbookViewId="0">
      <selection activeCell="E13" sqref="E13"/>
    </sheetView>
  </sheetViews>
  <sheetFormatPr baseColWidth="10" defaultRowHeight="15" x14ac:dyDescent="0.25"/>
  <cols>
    <col min="5" max="5" width="14.85546875" customWidth="1"/>
    <col min="6" max="6" width="13.5703125" bestFit="1" customWidth="1"/>
    <col min="7" max="7" width="17.7109375" customWidth="1"/>
    <col min="9" max="9" width="12.28515625" customWidth="1"/>
    <col min="10" max="10" width="10.140625" customWidth="1"/>
  </cols>
  <sheetData>
    <row r="1" spans="2:8" ht="17.25" customHeight="1" x14ac:dyDescent="0.25">
      <c r="D1" s="10"/>
      <c r="E1" s="11"/>
      <c r="F1" s="10"/>
      <c r="G1" s="2" t="s">
        <v>5</v>
      </c>
      <c r="H1" s="3" t="s">
        <v>34</v>
      </c>
    </row>
    <row r="2" spans="2:8" x14ac:dyDescent="0.25">
      <c r="D2" s="183" t="s">
        <v>8</v>
      </c>
      <c r="E2" s="183"/>
      <c r="F2" s="183"/>
      <c r="G2" s="4" t="e">
        <f>1-(TotalFourragesHorsPC+TotalFourragesPC)/TotalFourrages</f>
        <v>#DIV/0!</v>
      </c>
      <c r="H2" s="4" t="e">
        <f>1-(TotalFourragesHorsPC)/TotalFourrages</f>
        <v>#DIV/0!</v>
      </c>
    </row>
    <row r="3" spans="2:8" x14ac:dyDescent="0.25">
      <c r="D3" s="182" t="s">
        <v>10</v>
      </c>
      <c r="E3" s="182"/>
      <c r="F3" s="182"/>
      <c r="G3" s="4" t="e">
        <f>1-(TotalConcDeshAchatPC+TotalConDeshAchatHorsPC)/TotalConcDesh</f>
        <v>#DIV/0!</v>
      </c>
      <c r="H3" s="4" t="e">
        <f>1-(TotalConDeshAchatHorsPC)/TotalConcDesh</f>
        <v>#DIV/0!</v>
      </c>
    </row>
    <row r="4" spans="2:8" x14ac:dyDescent="0.25">
      <c r="D4" s="182" t="s">
        <v>9</v>
      </c>
      <c r="E4" s="182"/>
      <c r="F4" s="182"/>
      <c r="G4" s="4" t="e">
        <f>1-(TotalFourragesHorsPC+TotalFourragesPC+TotalConcDeshAchatPC+TotalConDeshAchatHorsPC)/(TotalFourrages+TotalConcDesh)</f>
        <v>#DIV/0!</v>
      </c>
      <c r="H4" s="4" t="e">
        <f>1-(TotalFourragesHorsPC+TotalConDeshAchatHorsPC)/(TotalFourrages+TotalConcDesh)</f>
        <v>#DIV/0!</v>
      </c>
    </row>
    <row r="5" spans="2:8" x14ac:dyDescent="0.25">
      <c r="D5" s="182" t="s">
        <v>3</v>
      </c>
      <c r="E5" s="182"/>
      <c r="F5" s="182"/>
      <c r="G5" s="179" t="e">
        <f>TotalFourrages/(TotalConcDesh+TotalFourrages)</f>
        <v>#DIV/0!</v>
      </c>
      <c r="H5" s="179"/>
    </row>
    <row r="6" spans="2:8" x14ac:dyDescent="0.25">
      <c r="D6" s="182" t="s">
        <v>16</v>
      </c>
      <c r="E6" s="182"/>
      <c r="F6" s="182"/>
      <c r="G6" s="179" t="e">
        <f>1000*'SAISIE DES DONNEES'!J23/NbrChevre</f>
        <v>#DIV/0!</v>
      </c>
      <c r="H6" s="179"/>
    </row>
    <row r="7" spans="2:8" x14ac:dyDescent="0.25">
      <c r="D7" s="182" t="s">
        <v>17</v>
      </c>
      <c r="E7" s="182"/>
      <c r="F7" s="182"/>
      <c r="G7" s="180" t="e">
        <f>1000*'SAISIE DES DONNEES'!J31/NbrChevre</f>
        <v>#DIV/0!</v>
      </c>
      <c r="H7" s="180"/>
    </row>
    <row r="8" spans="2:8" x14ac:dyDescent="0.25">
      <c r="D8" s="182" t="s">
        <v>7</v>
      </c>
      <c r="E8" s="182"/>
      <c r="F8" s="182"/>
      <c r="G8" s="180" t="e">
        <f>1000000*TotalConcDesh/(Lait)</f>
        <v>#DIV/0!</v>
      </c>
      <c r="H8" s="180"/>
    </row>
    <row r="9" spans="2:8" x14ac:dyDescent="0.25">
      <c r="D9" s="182" t="s">
        <v>6</v>
      </c>
      <c r="E9" s="182"/>
      <c r="F9" s="182"/>
      <c r="G9" s="181" t="e">
        <f>NbrChevre/(SFPCaprine)</f>
        <v>#DIV/0!</v>
      </c>
      <c r="H9" s="181"/>
    </row>
    <row r="13" spans="2:8" x14ac:dyDescent="0.25">
      <c r="B13" s="197"/>
      <c r="C13" s="197" t="s">
        <v>45</v>
      </c>
      <c r="D13" s="197"/>
      <c r="E13" s="198" t="s">
        <v>67</v>
      </c>
      <c r="F13" s="197"/>
    </row>
    <row r="14" spans="2:8" x14ac:dyDescent="0.25">
      <c r="B14" s="197"/>
      <c r="C14" s="197" t="s">
        <v>47</v>
      </c>
      <c r="D14" s="197"/>
      <c r="E14" s="198" t="s">
        <v>68</v>
      </c>
      <c r="F14" s="197"/>
    </row>
    <row r="15" spans="2:8" x14ac:dyDescent="0.25">
      <c r="B15" s="197"/>
      <c r="C15" s="197"/>
      <c r="D15" s="197"/>
      <c r="E15" s="197"/>
      <c r="F15" s="197"/>
    </row>
    <row r="16" spans="2:8" x14ac:dyDescent="0.25">
      <c r="B16" s="197"/>
      <c r="C16" s="197"/>
      <c r="D16" s="197" t="s">
        <v>66</v>
      </c>
      <c r="E16" s="198">
        <v>2</v>
      </c>
      <c r="F16" s="197"/>
    </row>
    <row r="17" spans="1:6" x14ac:dyDescent="0.25">
      <c r="B17" s="197"/>
      <c r="C17" s="197"/>
      <c r="D17" s="197"/>
      <c r="E17" s="197"/>
      <c r="F17" s="197"/>
    </row>
    <row r="18" spans="1:6" x14ac:dyDescent="0.25">
      <c r="B18" s="197"/>
      <c r="C18" s="197"/>
      <c r="D18" s="197"/>
      <c r="E18" s="197"/>
      <c r="F18" s="197"/>
    </row>
    <row r="19" spans="1:6" x14ac:dyDescent="0.25">
      <c r="B19" s="199" t="s">
        <v>69</v>
      </c>
      <c r="C19" s="199"/>
      <c r="D19" s="198">
        <f>(NbrChevre*1.1-TotalConc-TotalDeshy-TotalFourrages)</f>
        <v>0</v>
      </c>
      <c r="E19" s="197"/>
      <c r="F19" s="197"/>
    </row>
    <row r="20" spans="1:6" x14ac:dyDescent="0.25">
      <c r="B20" s="197"/>
      <c r="C20" s="197" t="s">
        <v>70</v>
      </c>
      <c r="D20" s="200" t="e">
        <f>(NbrChevre*1.1-TotalConc-TotalDeshy-TotalFourrages)/(NbrChevre*1.1)</f>
        <v>#DIV/0!</v>
      </c>
      <c r="E20" s="197"/>
      <c r="F20" s="197"/>
    </row>
    <row r="21" spans="1:6" x14ac:dyDescent="0.25">
      <c r="B21" s="197"/>
      <c r="C21" s="197"/>
      <c r="D21" s="197"/>
      <c r="E21" s="197"/>
      <c r="F21" s="197"/>
    </row>
    <row r="32" spans="1:6" x14ac:dyDescent="0.25">
      <c r="A32" t="s">
        <v>44</v>
      </c>
    </row>
    <row r="33" spans="1:1" x14ac:dyDescent="0.25">
      <c r="A33" t="s">
        <v>46</v>
      </c>
    </row>
  </sheetData>
  <sheetProtection sheet="1" objects="1" scenarios="1" selectLockedCells="1"/>
  <mergeCells count="14">
    <mergeCell ref="D2:F2"/>
    <mergeCell ref="D3:F3"/>
    <mergeCell ref="D4:F4"/>
    <mergeCell ref="D5:F5"/>
    <mergeCell ref="D6:F6"/>
    <mergeCell ref="B19:C19"/>
    <mergeCell ref="G5:H5"/>
    <mergeCell ref="G6:H6"/>
    <mergeCell ref="G7:H7"/>
    <mergeCell ref="G8:H8"/>
    <mergeCell ref="G9:H9"/>
    <mergeCell ref="D7:F7"/>
    <mergeCell ref="D8:F8"/>
    <mergeCell ref="D9:F9"/>
  </mergeCells>
  <pageMargins left="0.23622047244094491" right="0.23622047244094491" top="0.94488188976377963" bottom="0.55118110236220474" header="0.11811023622047245" footer="0.31496062992125984"/>
  <pageSetup paperSize="9" scale="99" orientation="landscape" r:id="rId1"/>
  <headerFooter>
    <oddHeader xml:space="preserve">&amp;L&amp;G&amp;C&amp;"-,Gras"&amp;16&amp;K90C226
DIAGNOSTIC 'AUTONOMIE ALIMENTAIRE' EN ELEVAGE CAPRIN         </oddHeader>
    <oddFooter>&amp;COutil autonomie alimentaire - février 2014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P57"/>
  <sheetViews>
    <sheetView view="pageLayout" zoomScale="90" zoomScaleNormal="100" zoomScalePageLayoutView="90" workbookViewId="0">
      <selection activeCell="J3" sqref="J3:K4"/>
    </sheetView>
  </sheetViews>
  <sheetFormatPr baseColWidth="10" defaultRowHeight="15" x14ac:dyDescent="0.25"/>
  <cols>
    <col min="1" max="1" width="0.42578125" customWidth="1"/>
    <col min="2" max="2" width="5.28515625" customWidth="1"/>
    <col min="3" max="3" width="11.7109375" bestFit="1" customWidth="1"/>
    <col min="4" max="4" width="9.42578125" bestFit="1" customWidth="1"/>
    <col min="5" max="5" width="0.5703125" customWidth="1"/>
    <col min="6" max="6" width="8.5703125" customWidth="1"/>
    <col min="7" max="7" width="11.85546875" customWidth="1"/>
    <col min="8" max="8" width="7.5703125" customWidth="1"/>
    <col min="10" max="10" width="8.85546875" customWidth="1"/>
    <col min="11" max="11" width="11.85546875" customWidth="1"/>
    <col min="12" max="12" width="6.7109375" customWidth="1"/>
    <col min="15" max="15" width="7.140625" customWidth="1"/>
  </cols>
  <sheetData>
    <row r="1" spans="1:16" ht="24.75" customHeight="1" x14ac:dyDescent="0.4">
      <c r="B1" s="184" t="s">
        <v>50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"/>
    </row>
    <row r="2" spans="1:16" ht="15" customHeight="1" x14ac:dyDescent="0.4">
      <c r="B2" s="9"/>
      <c r="C2" s="9"/>
      <c r="D2" s="9"/>
      <c r="E2" s="9"/>
      <c r="F2" s="35"/>
      <c r="G2" s="9"/>
      <c r="H2" s="19"/>
      <c r="I2" s="26"/>
      <c r="J2" s="26"/>
      <c r="K2" s="26"/>
      <c r="L2" s="29"/>
      <c r="O2" s="18"/>
    </row>
    <row r="3" spans="1:16" ht="15" customHeight="1" x14ac:dyDescent="0.25">
      <c r="B3" s="9"/>
      <c r="C3" s="9"/>
      <c r="D3" s="195" t="s">
        <v>51</v>
      </c>
      <c r="E3" s="189">
        <f>Elevage</f>
        <v>0</v>
      </c>
      <c r="F3" s="209"/>
      <c r="G3" s="190"/>
      <c r="H3" s="19"/>
      <c r="I3" s="193" t="s">
        <v>113</v>
      </c>
      <c r="J3" s="185">
        <f>Technicien</f>
        <v>0</v>
      </c>
      <c r="K3" s="186"/>
      <c r="L3" s="29"/>
      <c r="M3" s="45" t="s">
        <v>52</v>
      </c>
      <c r="N3" s="211">
        <f>Date</f>
        <v>0</v>
      </c>
      <c r="O3" s="211"/>
      <c r="P3" s="43"/>
    </row>
    <row r="4" spans="1:16" ht="15" customHeight="1" x14ac:dyDescent="0.25">
      <c r="B4" s="9"/>
      <c r="C4" s="9"/>
      <c r="D4" s="196"/>
      <c r="E4" s="191"/>
      <c r="F4" s="210"/>
      <c r="G4" s="192"/>
      <c r="H4" s="19"/>
      <c r="I4" s="194"/>
      <c r="J4" s="187"/>
      <c r="K4" s="188"/>
      <c r="L4" s="29"/>
      <c r="O4" s="18"/>
    </row>
    <row r="5" spans="1:16" ht="15" customHeight="1" x14ac:dyDescent="0.25">
      <c r="B5" s="9"/>
      <c r="C5" s="36"/>
      <c r="D5" s="36"/>
      <c r="E5" s="36"/>
      <c r="F5" s="36"/>
      <c r="G5" s="36"/>
      <c r="H5" s="40"/>
      <c r="I5" s="44"/>
      <c r="J5" s="41"/>
      <c r="K5" s="41"/>
      <c r="L5" s="40"/>
      <c r="M5" s="41"/>
      <c r="N5" s="41"/>
      <c r="O5" s="42"/>
    </row>
    <row r="6" spans="1:16" ht="15" customHeight="1" x14ac:dyDescent="0.25">
      <c r="B6" s="30"/>
      <c r="C6" s="36"/>
      <c r="D6" s="36"/>
      <c r="E6" s="36"/>
      <c r="F6" s="36"/>
      <c r="G6" s="36"/>
      <c r="H6" s="41"/>
      <c r="I6" s="44"/>
      <c r="J6" s="41"/>
      <c r="K6" s="41"/>
      <c r="L6" s="41"/>
      <c r="M6" s="41"/>
      <c r="N6" s="41"/>
      <c r="O6" s="42"/>
    </row>
    <row r="7" spans="1:16" ht="15" customHeight="1" x14ac:dyDescent="0.25">
      <c r="C7" s="18"/>
      <c r="D7" s="21"/>
      <c r="E7" s="9"/>
      <c r="F7" s="9"/>
      <c r="G7" s="21"/>
      <c r="H7" s="37"/>
      <c r="I7" s="37"/>
      <c r="J7" s="38"/>
      <c r="K7" s="38"/>
      <c r="L7" s="29"/>
      <c r="O7" s="18"/>
    </row>
    <row r="8" spans="1:16" ht="15" customHeight="1" x14ac:dyDescent="0.25">
      <c r="B8" s="30"/>
      <c r="C8" s="31"/>
      <c r="D8" s="21"/>
      <c r="E8" s="9"/>
      <c r="F8" s="9"/>
      <c r="G8" s="21"/>
      <c r="H8" s="37"/>
      <c r="I8" s="37"/>
      <c r="J8" s="38"/>
      <c r="K8" s="38"/>
      <c r="L8" s="29"/>
    </row>
    <row r="9" spans="1:16" ht="15" customHeight="1" x14ac:dyDescent="0.25">
      <c r="B9" s="30"/>
      <c r="C9" s="32"/>
      <c r="D9" s="21"/>
      <c r="E9" s="9"/>
      <c r="F9" s="9"/>
      <c r="G9" s="21"/>
      <c r="H9" s="37"/>
      <c r="I9" s="39"/>
      <c r="J9" s="38"/>
      <c r="K9" s="38"/>
      <c r="L9" s="29"/>
    </row>
    <row r="10" spans="1:16" ht="15" customHeight="1" x14ac:dyDescent="0.25">
      <c r="B10" s="30"/>
      <c r="C10" s="33"/>
      <c r="D10" s="9"/>
      <c r="E10" s="9"/>
      <c r="F10" s="9"/>
      <c r="G10" s="9"/>
      <c r="H10" s="19"/>
      <c r="I10" s="16"/>
      <c r="J10" s="16"/>
      <c r="K10" s="16"/>
      <c r="L10" s="29"/>
    </row>
    <row r="11" spans="1:16" x14ac:dyDescent="0.25">
      <c r="B11" s="30"/>
      <c r="C11" s="31"/>
      <c r="D11" s="9"/>
      <c r="E11" s="9"/>
      <c r="F11" s="9"/>
      <c r="G11" s="9"/>
      <c r="H11" s="9"/>
      <c r="I11" s="9"/>
      <c r="J11" s="9"/>
      <c r="K11" s="9"/>
      <c r="L11" s="29"/>
    </row>
    <row r="12" spans="1:16" x14ac:dyDescent="0.25">
      <c r="B12" s="30"/>
      <c r="C12" s="34"/>
      <c r="D12" s="9"/>
      <c r="E12" s="9"/>
      <c r="F12" s="9"/>
      <c r="G12" s="9"/>
      <c r="H12" s="9"/>
      <c r="I12" s="9"/>
      <c r="J12" s="9"/>
      <c r="K12" s="9"/>
      <c r="L12" s="29"/>
    </row>
    <row r="13" spans="1:16" x14ac:dyDescent="0.25">
      <c r="A13" s="1"/>
      <c r="C13" s="22"/>
      <c r="D13" s="22"/>
      <c r="E13" s="9"/>
      <c r="F13" s="9"/>
      <c r="G13" s="9"/>
      <c r="H13" s="9"/>
      <c r="I13" s="9"/>
      <c r="J13" s="9"/>
      <c r="K13" s="9"/>
      <c r="L13" s="29"/>
    </row>
    <row r="14" spans="1:16" x14ac:dyDescent="0.25">
      <c r="C14" s="31"/>
      <c r="D14" s="24"/>
      <c r="E14" s="9"/>
      <c r="F14" s="9"/>
      <c r="G14" s="9"/>
      <c r="H14" s="9"/>
      <c r="I14" s="9"/>
      <c r="J14" s="9"/>
      <c r="K14" s="9"/>
      <c r="L14" s="29"/>
    </row>
    <row r="15" spans="1:16" x14ac:dyDescent="0.25">
      <c r="C15" s="24"/>
      <c r="D15" s="25"/>
      <c r="E15" s="9"/>
      <c r="F15" s="9"/>
      <c r="G15" s="9"/>
      <c r="H15" s="9"/>
      <c r="I15" s="9"/>
      <c r="J15" s="9"/>
      <c r="K15" s="9"/>
      <c r="L15" s="29"/>
    </row>
    <row r="16" spans="1:16" x14ac:dyDescent="0.25">
      <c r="C16" s="25"/>
      <c r="D16" s="25"/>
      <c r="E16" s="9"/>
      <c r="F16" s="9"/>
      <c r="G16" s="9"/>
      <c r="H16" s="9"/>
      <c r="I16" s="9"/>
      <c r="J16" s="9"/>
      <c r="K16" s="9"/>
      <c r="L16" s="29"/>
    </row>
    <row r="17" spans="2:12" ht="18.75" customHeight="1" x14ac:dyDescent="0.25">
      <c r="B17" s="6"/>
      <c r="C17" s="31"/>
      <c r="D17" s="9"/>
      <c r="E17" s="9"/>
      <c r="F17" s="9"/>
      <c r="G17" s="9"/>
      <c r="H17" s="9"/>
      <c r="I17" s="9"/>
      <c r="J17" s="9"/>
      <c r="K17" s="9"/>
      <c r="L17" s="29"/>
    </row>
    <row r="18" spans="2:12" x14ac:dyDescent="0.25">
      <c r="B18" s="23"/>
      <c r="C18" s="24"/>
      <c r="D18" s="24"/>
      <c r="E18" s="9"/>
      <c r="F18" s="9"/>
      <c r="G18" s="9"/>
      <c r="H18" s="9"/>
      <c r="I18" s="9"/>
      <c r="J18" s="9"/>
      <c r="K18" s="9"/>
      <c r="L18" s="29"/>
    </row>
    <row r="19" spans="2:12" x14ac:dyDescent="0.25">
      <c r="B19" s="23"/>
      <c r="C19" s="27"/>
      <c r="D19" s="27"/>
      <c r="E19" s="9"/>
      <c r="F19" s="9"/>
      <c r="G19" s="9"/>
      <c r="H19" s="9"/>
      <c r="I19" s="9"/>
      <c r="J19" s="9"/>
      <c r="K19" s="9"/>
      <c r="L19" s="29"/>
    </row>
    <row r="20" spans="2:12" x14ac:dyDescent="0.25">
      <c r="B20" s="23"/>
      <c r="C20" s="31"/>
      <c r="D20" s="28"/>
      <c r="E20" s="9"/>
      <c r="F20" s="9"/>
      <c r="G20" s="9"/>
      <c r="H20" s="9"/>
      <c r="I20" s="9"/>
      <c r="J20" s="9"/>
      <c r="K20" s="9"/>
      <c r="L20" s="29"/>
    </row>
    <row r="21" spans="2:12" x14ac:dyDescent="0.25">
      <c r="B21" s="23"/>
      <c r="C21" s="28"/>
      <c r="D21" s="28"/>
      <c r="E21" s="9"/>
      <c r="F21" s="9"/>
      <c r="G21" s="9"/>
      <c r="H21" s="9"/>
      <c r="I21" s="9"/>
      <c r="J21" s="9"/>
      <c r="K21" s="9"/>
      <c r="L21" s="29"/>
    </row>
    <row r="22" spans="2:12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29"/>
    </row>
    <row r="23" spans="2:12" x14ac:dyDescent="0.25">
      <c r="B23" s="9"/>
      <c r="C23" s="31"/>
      <c r="D23" s="9"/>
      <c r="E23" s="9"/>
      <c r="F23" s="9"/>
      <c r="G23" s="9"/>
      <c r="H23" s="9"/>
      <c r="I23" s="9"/>
      <c r="J23" s="9"/>
      <c r="K23" s="9"/>
      <c r="L23" s="29"/>
    </row>
    <row r="24" spans="2:12" x14ac:dyDescent="0.25">
      <c r="B24" s="30"/>
      <c r="C24" s="9"/>
      <c r="D24" s="9"/>
      <c r="E24" s="9"/>
      <c r="F24" s="9"/>
      <c r="G24" s="9"/>
      <c r="H24" s="9"/>
      <c r="I24" s="9"/>
      <c r="J24" s="9"/>
      <c r="K24" s="9"/>
      <c r="L24" s="29"/>
    </row>
    <row r="25" spans="2:12" x14ac:dyDescent="0.25">
      <c r="B25" s="30"/>
      <c r="C25" s="9"/>
      <c r="D25" s="6"/>
      <c r="E25" s="6"/>
      <c r="F25" s="7"/>
      <c r="G25" s="6"/>
      <c r="H25" s="9"/>
      <c r="I25" s="9"/>
      <c r="J25" s="9"/>
      <c r="K25" s="9"/>
      <c r="L25" s="29"/>
    </row>
    <row r="26" spans="2:12" x14ac:dyDescent="0.25">
      <c r="B26" s="30"/>
      <c r="C26" s="6"/>
      <c r="D26" s="6"/>
      <c r="E26" s="6"/>
      <c r="F26" s="29"/>
      <c r="G26" s="29"/>
      <c r="H26" s="29"/>
      <c r="I26" s="29"/>
      <c r="J26" s="29"/>
      <c r="K26" s="29"/>
      <c r="L26" s="29"/>
    </row>
    <row r="27" spans="2:12" x14ac:dyDescent="0.25">
      <c r="B27" s="9"/>
      <c r="C27" s="6"/>
      <c r="D27" s="17"/>
      <c r="E27" s="6"/>
      <c r="F27" s="29"/>
      <c r="G27" s="29"/>
      <c r="H27" s="29"/>
      <c r="I27" s="29"/>
      <c r="J27" s="29"/>
      <c r="K27" s="29"/>
      <c r="L27" s="29"/>
    </row>
    <row r="28" spans="2:12" x14ac:dyDescent="0.25">
      <c r="B28" s="6"/>
      <c r="C28" s="6"/>
      <c r="D28" s="17"/>
      <c r="E28" s="6"/>
      <c r="F28" s="29"/>
      <c r="G28" s="29"/>
      <c r="H28" s="29"/>
      <c r="I28" s="29"/>
      <c r="J28" s="29"/>
      <c r="K28" s="29"/>
      <c r="L28" s="29"/>
    </row>
    <row r="29" spans="2:12" x14ac:dyDescent="0.25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2:12" x14ac:dyDescent="0.25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41" ht="41.25" customHeight="1" x14ac:dyDescent="0.25"/>
    <row r="48" ht="14.25" customHeight="1" x14ac:dyDescent="0.25"/>
    <row r="49" ht="53.25" customHeight="1" x14ac:dyDescent="0.25"/>
    <row r="57" ht="44.25" customHeight="1" x14ac:dyDescent="0.25"/>
  </sheetData>
  <sheetProtection sheet="1" objects="1" scenarios="1" selectLockedCells="1"/>
  <mergeCells count="6">
    <mergeCell ref="B1:N1"/>
    <mergeCell ref="N3:O3"/>
    <mergeCell ref="J3:K4"/>
    <mergeCell ref="I3:I4"/>
    <mergeCell ref="D3:D4"/>
    <mergeCell ref="E3:G4"/>
  </mergeCells>
  <printOptions horizontalCentered="1"/>
  <pageMargins left="0.23622047244094491" right="0.23622047244094491" top="0.94488188976377963" bottom="0.55118110236220474" header="0.11811023622047245" footer="0.31496062992125984"/>
  <pageSetup paperSize="9" scale="99" orientation="landscape" r:id="rId1"/>
  <headerFooter>
    <oddHeader>&amp;L&amp;G&amp;C&amp;"-,Gras"&amp;16&amp;K90C226
DIAGNOSTIC 'AUTONOMIE ALIMENTAIRE' EN ELEVAGE CAPRIN         &amp;R&amp;G</oddHeader>
    <oddFooter>&amp;CAppui technique Autonomie Alimentaire - Version 2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F60"/>
  <sheetViews>
    <sheetView view="pageLayout" zoomScale="110" zoomScaleNormal="100" zoomScalePageLayoutView="110" workbookViewId="0">
      <selection activeCell="B25" sqref="B25"/>
    </sheetView>
  </sheetViews>
  <sheetFormatPr baseColWidth="10" defaultRowHeight="15" x14ac:dyDescent="0.25"/>
  <cols>
    <col min="1" max="1" width="43.85546875" customWidth="1"/>
    <col min="2" max="2" width="68.28515625" customWidth="1"/>
    <col min="3" max="3" width="27.28515625" customWidth="1"/>
    <col min="4" max="6" width="8.28515625" customWidth="1"/>
  </cols>
  <sheetData>
    <row r="1" spans="1:6" ht="24.75" customHeight="1" x14ac:dyDescent="0.4">
      <c r="A1" s="184"/>
      <c r="B1" s="184"/>
      <c r="C1" s="184"/>
      <c r="D1" s="184"/>
      <c r="E1" s="184"/>
      <c r="F1" s="184"/>
    </row>
    <row r="2" spans="1:6" ht="15" customHeight="1" x14ac:dyDescent="0.4">
      <c r="A2" s="212" t="str">
        <f xml:space="preserve"> "Elevage :" &amp; " " &amp; Elevage</f>
        <v xml:space="preserve">Elevage : </v>
      </c>
      <c r="B2" s="212" t="str">
        <f>"Conseiller :" &amp; " " &amp; Technicien</f>
        <v xml:space="preserve">Conseiller : </v>
      </c>
      <c r="C2" s="100" t="str">
        <f>'PLAN ACCOMPAGNEMENT'!M3 &amp; " " &amp; Date</f>
        <v xml:space="preserve">Date : </v>
      </c>
      <c r="D2" s="47"/>
      <c r="E2" s="46"/>
      <c r="F2" s="48"/>
    </row>
    <row r="3" spans="1:6" ht="15" customHeight="1" x14ac:dyDescent="0.25">
      <c r="A3" s="31"/>
      <c r="B3" s="51"/>
      <c r="C3" s="44"/>
      <c r="D3" s="44"/>
      <c r="E3" s="44"/>
      <c r="F3" s="44"/>
    </row>
    <row r="4" spans="1:6" ht="15" customHeight="1" x14ac:dyDescent="0.25">
      <c r="A4" s="54" t="s">
        <v>53</v>
      </c>
      <c r="B4" s="55" t="s">
        <v>64</v>
      </c>
      <c r="C4" s="56" t="s">
        <v>54</v>
      </c>
      <c r="D4" s="46"/>
      <c r="E4" s="49"/>
      <c r="F4" s="50"/>
    </row>
    <row r="5" spans="1:6" ht="15" customHeight="1" x14ac:dyDescent="0.25">
      <c r="A5" s="101"/>
      <c r="B5" s="102"/>
      <c r="C5" s="103"/>
      <c r="D5" s="46"/>
      <c r="E5" s="49"/>
      <c r="F5" s="50"/>
    </row>
    <row r="6" spans="1:6" ht="15" customHeight="1" x14ac:dyDescent="0.25">
      <c r="A6" s="104"/>
      <c r="B6" s="102"/>
      <c r="C6" s="103"/>
      <c r="D6" s="46"/>
      <c r="E6" s="49"/>
      <c r="F6" s="50"/>
    </row>
    <row r="7" spans="1:6" ht="15" customHeight="1" x14ac:dyDescent="0.25">
      <c r="A7" s="104"/>
      <c r="B7" s="102"/>
      <c r="C7" s="103"/>
      <c r="D7" s="46"/>
      <c r="E7" s="49"/>
      <c r="F7" s="50"/>
    </row>
    <row r="8" spans="1:6" ht="15" customHeight="1" x14ac:dyDescent="0.25">
      <c r="A8" s="104"/>
      <c r="B8" s="102"/>
      <c r="C8" s="103"/>
      <c r="D8" s="46"/>
      <c r="E8" s="49"/>
      <c r="F8" s="50"/>
    </row>
    <row r="9" spans="1:6" ht="15" customHeight="1" x14ac:dyDescent="0.25">
      <c r="A9" s="105"/>
      <c r="B9" s="102"/>
      <c r="C9" s="103"/>
      <c r="D9" s="46"/>
      <c r="E9" s="46"/>
      <c r="F9" s="48"/>
    </row>
    <row r="10" spans="1:6" x14ac:dyDescent="0.25">
      <c r="A10" s="101"/>
      <c r="B10" s="103"/>
      <c r="C10" s="103"/>
      <c r="D10" s="46"/>
      <c r="E10" s="46"/>
      <c r="F10" s="46"/>
    </row>
    <row r="11" spans="1:6" x14ac:dyDescent="0.25">
      <c r="A11" s="106"/>
      <c r="B11" s="103"/>
      <c r="C11" s="103"/>
      <c r="D11" s="46"/>
      <c r="E11" s="46"/>
      <c r="F11" s="46"/>
    </row>
    <row r="12" spans="1:6" x14ac:dyDescent="0.25">
      <c r="A12" s="107"/>
      <c r="B12" s="107"/>
      <c r="C12" s="103"/>
      <c r="D12" s="46"/>
      <c r="E12" s="46"/>
      <c r="F12" s="46"/>
    </row>
    <row r="13" spans="1:6" x14ac:dyDescent="0.25">
      <c r="A13" s="31"/>
      <c r="B13" s="51"/>
      <c r="C13" s="46"/>
      <c r="D13" s="46"/>
      <c r="E13" s="46"/>
      <c r="F13" s="46"/>
    </row>
    <row r="14" spans="1:6" x14ac:dyDescent="0.25">
      <c r="A14" s="57" t="s">
        <v>55</v>
      </c>
      <c r="B14" s="58" t="s">
        <v>64</v>
      </c>
      <c r="C14" s="59" t="s">
        <v>54</v>
      </c>
      <c r="D14" s="46"/>
      <c r="E14" s="46"/>
      <c r="F14" s="46"/>
    </row>
    <row r="15" spans="1:6" x14ac:dyDescent="0.25">
      <c r="A15" s="108"/>
      <c r="B15" s="109"/>
      <c r="C15" s="110"/>
      <c r="D15" s="46"/>
      <c r="E15" s="46"/>
      <c r="F15" s="46"/>
    </row>
    <row r="16" spans="1:6" ht="18.75" customHeight="1" x14ac:dyDescent="0.25">
      <c r="A16" s="111"/>
      <c r="B16" s="109"/>
      <c r="C16" s="110"/>
      <c r="D16" s="46"/>
      <c r="E16" s="46"/>
      <c r="F16" s="46"/>
    </row>
    <row r="17" spans="1:6" x14ac:dyDescent="0.25">
      <c r="A17" s="112"/>
      <c r="B17" s="109"/>
      <c r="C17" s="110"/>
      <c r="D17" s="46"/>
      <c r="E17" s="46"/>
      <c r="F17" s="46"/>
    </row>
    <row r="18" spans="1:6" x14ac:dyDescent="0.25">
      <c r="A18" s="108"/>
      <c r="B18" s="110"/>
      <c r="C18" s="110"/>
      <c r="D18" s="46"/>
      <c r="E18" s="46"/>
      <c r="F18" s="46"/>
    </row>
    <row r="19" spans="1:6" x14ac:dyDescent="0.25">
      <c r="A19" s="108"/>
      <c r="B19" s="110"/>
      <c r="C19" s="110"/>
      <c r="D19" s="46"/>
      <c r="E19" s="46"/>
      <c r="F19" s="46"/>
    </row>
    <row r="20" spans="1:6" x14ac:dyDescent="0.25">
      <c r="A20" s="108"/>
      <c r="B20" s="110"/>
      <c r="C20" s="110"/>
      <c r="D20" s="46"/>
      <c r="E20" s="46"/>
      <c r="F20" s="46"/>
    </row>
    <row r="21" spans="1:6" x14ac:dyDescent="0.25">
      <c r="A21" s="113"/>
      <c r="B21" s="110"/>
      <c r="C21" s="110"/>
      <c r="D21" s="46"/>
      <c r="E21" s="46"/>
      <c r="F21" s="46"/>
    </row>
    <row r="22" spans="1:6" x14ac:dyDescent="0.25">
      <c r="A22" s="114"/>
      <c r="B22" s="114"/>
      <c r="C22" s="110"/>
      <c r="D22" s="46"/>
      <c r="E22" s="46"/>
      <c r="F22" s="46"/>
    </row>
    <row r="23" spans="1:6" x14ac:dyDescent="0.25">
      <c r="A23" s="9"/>
      <c r="B23" s="46"/>
      <c r="C23" s="46"/>
      <c r="D23" s="46"/>
      <c r="E23" s="46"/>
      <c r="F23" s="46"/>
    </row>
    <row r="24" spans="1:6" x14ac:dyDescent="0.25">
      <c r="A24" s="60" t="s">
        <v>56</v>
      </c>
      <c r="B24" s="61" t="s">
        <v>64</v>
      </c>
      <c r="C24" s="62" t="s">
        <v>54</v>
      </c>
      <c r="D24" s="46"/>
      <c r="E24" s="46"/>
      <c r="F24" s="46"/>
    </row>
    <row r="25" spans="1:6" x14ac:dyDescent="0.25">
      <c r="A25" s="115"/>
      <c r="B25" s="116"/>
      <c r="C25" s="117"/>
      <c r="D25" s="46"/>
      <c r="E25" s="46"/>
      <c r="F25" s="46"/>
    </row>
    <row r="26" spans="1:6" x14ac:dyDescent="0.25">
      <c r="A26" s="118"/>
      <c r="B26" s="116"/>
      <c r="C26" s="117"/>
      <c r="D26" s="53"/>
      <c r="E26" s="52"/>
      <c r="F26" s="46"/>
    </row>
    <row r="27" spans="1:6" x14ac:dyDescent="0.25">
      <c r="A27" s="118"/>
      <c r="B27" s="116"/>
      <c r="C27" s="117"/>
      <c r="D27" s="53"/>
      <c r="E27" s="52"/>
      <c r="F27" s="46"/>
    </row>
    <row r="28" spans="1:6" x14ac:dyDescent="0.25">
      <c r="A28" s="118"/>
      <c r="B28" s="116"/>
      <c r="C28" s="117"/>
      <c r="D28" s="53"/>
      <c r="E28" s="52"/>
      <c r="F28" s="46"/>
    </row>
    <row r="29" spans="1:6" x14ac:dyDescent="0.25">
      <c r="A29" s="119"/>
      <c r="B29" s="116"/>
      <c r="C29" s="117"/>
      <c r="D29" s="46"/>
      <c r="E29" s="46"/>
      <c r="F29" s="46"/>
    </row>
    <row r="30" spans="1:6" x14ac:dyDescent="0.25">
      <c r="A30" s="115"/>
      <c r="B30" s="117"/>
      <c r="C30" s="117"/>
      <c r="D30" s="29"/>
      <c r="E30" s="29"/>
      <c r="F30" s="29"/>
    </row>
    <row r="31" spans="1:6" x14ac:dyDescent="0.25">
      <c r="A31" s="120"/>
      <c r="B31" s="117"/>
      <c r="C31" s="117"/>
      <c r="D31" s="29"/>
      <c r="E31" s="29"/>
      <c r="F31" s="29"/>
    </row>
    <row r="32" spans="1:6" x14ac:dyDescent="0.25">
      <c r="A32" s="121"/>
      <c r="B32" s="121"/>
      <c r="C32" s="117"/>
      <c r="D32" s="29"/>
      <c r="E32" s="29"/>
      <c r="F32" s="29"/>
    </row>
    <row r="33" spans="1:6" x14ac:dyDescent="0.25">
      <c r="A33" s="29"/>
      <c r="B33" s="29"/>
      <c r="C33" s="29"/>
      <c r="D33" s="29"/>
      <c r="E33" s="29"/>
      <c r="F33" s="29"/>
    </row>
    <row r="44" spans="1:6" ht="41.25" customHeight="1" x14ac:dyDescent="0.25"/>
    <row r="51" ht="14.25" customHeight="1" x14ac:dyDescent="0.25"/>
    <row r="52" ht="53.25" customHeight="1" x14ac:dyDescent="0.25"/>
    <row r="60" ht="44.25" customHeight="1" x14ac:dyDescent="0.25"/>
  </sheetData>
  <sheetProtection sheet="1" objects="1" scenarios="1" selectLockedCells="1"/>
  <mergeCells count="1">
    <mergeCell ref="A1:F1"/>
  </mergeCells>
  <printOptions horizontalCentered="1"/>
  <pageMargins left="0.23622047244094491" right="0.23622047244094491" top="0.94488188976377963" bottom="0.55118110236220474" header="0.11811023622047245" footer="0.31496062992125984"/>
  <pageSetup paperSize="9" scale="99" orientation="landscape" r:id="rId1"/>
  <headerFooter>
    <oddHeader>&amp;L&amp;G&amp;C&amp;"-,Gras"&amp;16&amp;K90C226
DIAGNOSTIC 'AUTONOMIE ALIMENTAIRE' EN ELEVAGE CAPRIN         &amp;R&amp;G</oddHeader>
    <oddFooter>&amp;CAppui technique Autonomie Alimentaire - Version 2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"/>
  <sheetViews>
    <sheetView workbookViewId="0"/>
  </sheetViews>
  <sheetFormatPr baseColWidth="10" defaultRowHeight="15" x14ac:dyDescent="0.25"/>
  <sheetData>
    <row r="1" spans="1:36" s="124" customFormat="1" ht="75" x14ac:dyDescent="0.25">
      <c r="A1" s="124" t="s">
        <v>71</v>
      </c>
      <c r="B1" s="124" t="s">
        <v>21</v>
      </c>
      <c r="C1" s="124" t="s">
        <v>72</v>
      </c>
      <c r="D1" s="124" t="s">
        <v>73</v>
      </c>
      <c r="E1" s="124" t="s">
        <v>24</v>
      </c>
      <c r="F1" s="124" t="s">
        <v>25</v>
      </c>
      <c r="G1" s="124" t="s">
        <v>74</v>
      </c>
      <c r="H1" s="124" t="s">
        <v>75</v>
      </c>
      <c r="I1" s="124" t="s">
        <v>76</v>
      </c>
      <c r="J1" s="124" t="s">
        <v>77</v>
      </c>
      <c r="K1" s="124" t="s">
        <v>78</v>
      </c>
      <c r="L1" s="124" t="s">
        <v>79</v>
      </c>
      <c r="M1" s="124" t="s">
        <v>99</v>
      </c>
      <c r="O1" s="124" t="s">
        <v>82</v>
      </c>
      <c r="P1" s="124" t="s">
        <v>80</v>
      </c>
      <c r="Q1" s="124" t="s">
        <v>81</v>
      </c>
      <c r="R1" s="124" t="s">
        <v>83</v>
      </c>
      <c r="S1" s="124" t="s">
        <v>84</v>
      </c>
      <c r="T1" s="124" t="s">
        <v>85</v>
      </c>
      <c r="U1" s="124" t="s">
        <v>86</v>
      </c>
      <c r="V1" s="124" t="s">
        <v>87</v>
      </c>
      <c r="W1" s="124" t="s">
        <v>88</v>
      </c>
      <c r="Y1" s="124" t="s">
        <v>90</v>
      </c>
      <c r="Z1" s="124" t="s">
        <v>89</v>
      </c>
      <c r="AA1" s="124" t="s">
        <v>91</v>
      </c>
      <c r="AB1" s="124" t="s">
        <v>92</v>
      </c>
      <c r="AC1" s="124" t="s">
        <v>93</v>
      </c>
      <c r="AD1" s="124" t="s">
        <v>94</v>
      </c>
      <c r="AE1" s="124" t="s">
        <v>95</v>
      </c>
      <c r="AF1" s="124" t="s">
        <v>96</v>
      </c>
      <c r="AG1" s="124" t="s">
        <v>97</v>
      </c>
      <c r="AH1" s="124" t="s">
        <v>98</v>
      </c>
      <c r="AI1" s="124" t="s">
        <v>100</v>
      </c>
      <c r="AJ1" s="124" t="s">
        <v>101</v>
      </c>
    </row>
    <row r="2" spans="1:36" x14ac:dyDescent="0.25">
      <c r="A2">
        <f>Pacage</f>
        <v>0</v>
      </c>
      <c r="B2">
        <f>Date</f>
        <v>0</v>
      </c>
      <c r="C2">
        <f>Technicien</f>
        <v>0</v>
      </c>
      <c r="D2">
        <f>Elevage</f>
        <v>0</v>
      </c>
      <c r="E2">
        <f>SAU</f>
        <v>0</v>
      </c>
      <c r="F2">
        <f>SFP</f>
        <v>0</v>
      </c>
      <c r="G2">
        <f>SFPCaprine</f>
        <v>0</v>
      </c>
      <c r="H2">
        <f>Légumineuses</f>
        <v>0</v>
      </c>
      <c r="I2">
        <f>NbrChevre</f>
        <v>0</v>
      </c>
      <c r="J2">
        <f>UGB</f>
        <v>0</v>
      </c>
      <c r="K2">
        <f>UGBChèvre</f>
        <v>0</v>
      </c>
      <c r="L2">
        <f>UGBbv</f>
        <v>0</v>
      </c>
      <c r="M2">
        <f>Lait</f>
        <v>0</v>
      </c>
      <c r="O2">
        <f>TotalFourrages</f>
        <v>0</v>
      </c>
      <c r="P2">
        <f>TotalFourragesPC</f>
        <v>0</v>
      </c>
      <c r="Q2">
        <f>TotalFourragesHorsPC</f>
        <v>0</v>
      </c>
      <c r="R2">
        <f>TotalConc</f>
        <v>0</v>
      </c>
      <c r="S2">
        <f>TotalConcAchat</f>
        <v>0</v>
      </c>
      <c r="T2">
        <f>TotalConcAchatPC</f>
        <v>0</v>
      </c>
      <c r="U2">
        <f>TotalDeshy</f>
        <v>0</v>
      </c>
      <c r="V2">
        <f>TotalDeshyAchat</f>
        <v>0</v>
      </c>
      <c r="W2">
        <f>TotalDeshyAchatPC</f>
        <v>0</v>
      </c>
      <c r="Y2" t="e">
        <f>AAea</f>
        <v>#DIV/0!</v>
      </c>
      <c r="Z2" t="e">
        <f>ACea</f>
        <v>#DIV/0!</v>
      </c>
      <c r="AA2" t="e">
        <f>AFea</f>
        <v>#DIV/0!</v>
      </c>
      <c r="AB2" t="e">
        <f>AAt</f>
        <v>#DIV/0!</v>
      </c>
      <c r="AC2" t="e">
        <f>ACt</f>
        <v>#DIV/0!</v>
      </c>
      <c r="AD2" t="e">
        <f>AFt</f>
        <v>#DIV/0!</v>
      </c>
      <c r="AE2" t="e">
        <f>PartFourrages</f>
        <v>#DIV/0!</v>
      </c>
      <c r="AF2" t="e">
        <f>CetD</f>
        <v>#DIV/0!</v>
      </c>
      <c r="AG2" t="e">
        <f>Chargement</f>
        <v>#DIV/0!</v>
      </c>
      <c r="AH2" t="e">
        <f>LaitChèvre</f>
        <v>#DIV/0!</v>
      </c>
      <c r="AI2" t="e">
        <f>SFPlég</f>
        <v>#DIV/0!</v>
      </c>
      <c r="AJ2" t="e">
        <f>AutoFAM</f>
        <v>#DIV/0!</v>
      </c>
    </row>
  </sheetData>
  <sheetProtection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45</vt:i4>
      </vt:variant>
    </vt:vector>
  </HeadingPairs>
  <TitlesOfParts>
    <vt:vector size="51" baseType="lpstr">
      <vt:lpstr>SAISIE DES DONNEES</vt:lpstr>
      <vt:lpstr>FICHE BILAN</vt:lpstr>
      <vt:lpstr>Autonomie</vt:lpstr>
      <vt:lpstr>PLAN ACCOMPAGNEMENT</vt:lpstr>
      <vt:lpstr>AXES TRAVAIL</vt:lpstr>
      <vt:lpstr>Base de données</vt:lpstr>
      <vt:lpstr>AAea</vt:lpstr>
      <vt:lpstr>AAt</vt:lpstr>
      <vt:lpstr>ACea</vt:lpstr>
      <vt:lpstr>ACt</vt:lpstr>
      <vt:lpstr>AFea</vt:lpstr>
      <vt:lpstr>AFt</vt:lpstr>
      <vt:lpstr>AutoFAM</vt:lpstr>
      <vt:lpstr>CetD</vt:lpstr>
      <vt:lpstr>Chargement</vt:lpstr>
      <vt:lpstr>Date</vt:lpstr>
      <vt:lpstr>EcartIngestion</vt:lpstr>
      <vt:lpstr>EcartIngestionThéorique</vt:lpstr>
      <vt:lpstr>Elevage</vt:lpstr>
      <vt:lpstr>Lait</vt:lpstr>
      <vt:lpstr>LaitChèvre</vt:lpstr>
      <vt:lpstr>Légumineuses</vt:lpstr>
      <vt:lpstr>NbrChevre</vt:lpstr>
      <vt:lpstr>Pacage</vt:lpstr>
      <vt:lpstr>PartFourrages</vt:lpstr>
      <vt:lpstr>SAU</vt:lpstr>
      <vt:lpstr>SFP</vt:lpstr>
      <vt:lpstr>SFPCaprine</vt:lpstr>
      <vt:lpstr>SFPlég</vt:lpstr>
      <vt:lpstr>Technicien</vt:lpstr>
      <vt:lpstr>TotalConc</vt:lpstr>
      <vt:lpstr>TotalConcAchat</vt:lpstr>
      <vt:lpstr>TotalConcAchatPC</vt:lpstr>
      <vt:lpstr>TotalConcDesh</vt:lpstr>
      <vt:lpstr>TotalConcDeshAchatPC</vt:lpstr>
      <vt:lpstr>TotalConDeshAchatHorsPC</vt:lpstr>
      <vt:lpstr>TotalDeshy</vt:lpstr>
      <vt:lpstr>TotalDeshyAchat</vt:lpstr>
      <vt:lpstr>TotalDeshyAchatPC</vt:lpstr>
      <vt:lpstr>TotalFourrages</vt:lpstr>
      <vt:lpstr>TotalFourragesHorsPC</vt:lpstr>
      <vt:lpstr>TotalFourragesPC</vt:lpstr>
      <vt:lpstr>UGB</vt:lpstr>
      <vt:lpstr>UGBautre</vt:lpstr>
      <vt:lpstr>UGBbv</vt:lpstr>
      <vt:lpstr>UGBChèvre</vt:lpstr>
      <vt:lpstr>Autonomie!Zone_d_impression</vt:lpstr>
      <vt:lpstr>'AXES TRAVAIL'!Zone_d_impression</vt:lpstr>
      <vt:lpstr>'FICHE BILAN'!Zone_d_impression</vt:lpstr>
      <vt:lpstr>'PLAN ACCOMPAGNEMENT'!Zone_d_impression</vt:lpstr>
      <vt:lpstr>'SAISIE DES DONNEES'!Zone_d_impression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Maquette</dc:creator>
  <cp:lastModifiedBy>Jost Jérémie</cp:lastModifiedBy>
  <cp:lastPrinted>2014-06-02T21:16:18Z</cp:lastPrinted>
  <dcterms:created xsi:type="dcterms:W3CDTF">2013-07-12T08:52:04Z</dcterms:created>
  <dcterms:modified xsi:type="dcterms:W3CDTF">2014-06-12T12:16:34Z</dcterms:modified>
</cp:coreProperties>
</file>